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10230" tabRatio="483"/>
  </bookViews>
  <sheets>
    <sheet name="органы управления " sheetId="9" r:id="rId1"/>
    <sheet name="без 609" sheetId="13" r:id="rId2"/>
    <sheet name="образование+молодежка" sheetId="2" r:id="rId3"/>
    <sheet name="культура" sheetId="4" r:id="rId4"/>
    <sheet name="физ-ра" sheetId="6" r:id="rId5"/>
    <sheet name="прочие.." sheetId="7" r:id="rId6"/>
    <sheet name="свод приложение 6" sheetId="10" state="hidden" r:id="rId7"/>
    <sheet name="Лист1" sheetId="11" r:id="rId8"/>
  </sheets>
  <definedNames>
    <definedName name="_xlnm._FilterDatabase" localSheetId="1" hidden="1">'без 609'!$A$19:$X$24</definedName>
    <definedName name="_xlnm._FilterDatabase" localSheetId="0" hidden="1">'органы управления '!$A$19:$X$24</definedName>
    <definedName name="_xlnm.Print_Titles" localSheetId="2">'образование+молодежка'!$18:$18</definedName>
    <definedName name="_xlnm.Print_Area" localSheetId="1">'без 609'!$A$1:$X$24</definedName>
    <definedName name="_xlnm.Print_Area" localSheetId="3">культура!$A$1:$X$32</definedName>
    <definedName name="_xlnm.Print_Area" localSheetId="2">'образование+молодежка'!$B$1:$X$29</definedName>
    <definedName name="_xlnm.Print_Area" localSheetId="0">'органы управления '!$A$1:$X$24</definedName>
    <definedName name="_xlnm.Print_Area" localSheetId="5">прочие..!$A$2:$X$34</definedName>
  </definedNames>
  <calcPr calcId="125725"/>
</workbook>
</file>

<file path=xl/calcChain.xml><?xml version="1.0" encoding="utf-8"?>
<calcChain xmlns="http://schemas.openxmlformats.org/spreadsheetml/2006/main">
  <c r="M26" i="9"/>
  <c r="M28"/>
  <c r="Q63"/>
  <c r="P63"/>
  <c r="M64"/>
  <c r="R63"/>
  <c r="Q62"/>
  <c r="X60"/>
  <c r="W60"/>
  <c r="V60"/>
  <c r="U60"/>
  <c r="T60"/>
  <c r="S60"/>
  <c r="R60"/>
  <c r="O60"/>
  <c r="K60"/>
  <c r="K60" i="13"/>
  <c r="R63"/>
  <c r="Q63"/>
  <c r="Q62"/>
  <c r="Q172"/>
  <c r="Q143"/>
  <c r="R143"/>
  <c r="N142"/>
  <c r="O194"/>
  <c r="N194"/>
  <c r="M194"/>
  <c r="O193"/>
  <c r="N193"/>
  <c r="M193"/>
  <c r="O192"/>
  <c r="N192"/>
  <c r="N190" s="1"/>
  <c r="M192"/>
  <c r="O191"/>
  <c r="O190" s="1"/>
  <c r="N191"/>
  <c r="M191"/>
  <c r="M190" s="1"/>
  <c r="X190"/>
  <c r="W190"/>
  <c r="V190"/>
  <c r="U190"/>
  <c r="T190"/>
  <c r="R190"/>
  <c r="Q190"/>
  <c r="P190"/>
  <c r="I190"/>
  <c r="H190"/>
  <c r="G190"/>
  <c r="F190"/>
  <c r="E190"/>
  <c r="D190"/>
  <c r="O184"/>
  <c r="N184"/>
  <c r="M184"/>
  <c r="M180" s="1"/>
  <c r="O183"/>
  <c r="N183"/>
  <c r="N180" s="1"/>
  <c r="M183"/>
  <c r="O182"/>
  <c r="N182"/>
  <c r="M182"/>
  <c r="X180"/>
  <c r="W180"/>
  <c r="V180"/>
  <c r="U180"/>
  <c r="T180"/>
  <c r="S180"/>
  <c r="R180"/>
  <c r="Q180"/>
  <c r="P180"/>
  <c r="O180"/>
  <c r="I180"/>
  <c r="H180"/>
  <c r="G180"/>
  <c r="F180"/>
  <c r="E180"/>
  <c r="D180"/>
  <c r="P173"/>
  <c r="M173"/>
  <c r="X170"/>
  <c r="W170"/>
  <c r="V170"/>
  <c r="U170"/>
  <c r="T170"/>
  <c r="S170"/>
  <c r="R170"/>
  <c r="Q170"/>
  <c r="O170"/>
  <c r="N170"/>
  <c r="I170"/>
  <c r="H170"/>
  <c r="G170"/>
  <c r="F170"/>
  <c r="E170"/>
  <c r="D170"/>
  <c r="R164"/>
  <c r="O164"/>
  <c r="N164"/>
  <c r="O163"/>
  <c r="N163"/>
  <c r="Q162"/>
  <c r="N162" s="1"/>
  <c r="O162"/>
  <c r="O161"/>
  <c r="N161"/>
  <c r="M161"/>
  <c r="X160"/>
  <c r="W160"/>
  <c r="V160"/>
  <c r="U160"/>
  <c r="T160"/>
  <c r="S160"/>
  <c r="R160"/>
  <c r="O160" s="1"/>
  <c r="P160"/>
  <c r="M160" s="1"/>
  <c r="I160"/>
  <c r="H160"/>
  <c r="G160"/>
  <c r="F160"/>
  <c r="E160"/>
  <c r="D160"/>
  <c r="O154"/>
  <c r="N154"/>
  <c r="M154"/>
  <c r="O153"/>
  <c r="N153"/>
  <c r="M153"/>
  <c r="O152"/>
  <c r="O150" s="1"/>
  <c r="N152"/>
  <c r="M152"/>
  <c r="M150" s="1"/>
  <c r="O151"/>
  <c r="N151"/>
  <c r="M151"/>
  <c r="X150"/>
  <c r="U150"/>
  <c r="T150"/>
  <c r="S150"/>
  <c r="R150"/>
  <c r="Q150"/>
  <c r="P150"/>
  <c r="N150"/>
  <c r="I150"/>
  <c r="H150"/>
  <c r="G150"/>
  <c r="F150"/>
  <c r="E150"/>
  <c r="D150"/>
  <c r="O144"/>
  <c r="N144"/>
  <c r="M144"/>
  <c r="O143"/>
  <c r="N143"/>
  <c r="M143"/>
  <c r="O142"/>
  <c r="M142"/>
  <c r="O141"/>
  <c r="N141"/>
  <c r="M141"/>
  <c r="X140"/>
  <c r="W140"/>
  <c r="V140"/>
  <c r="U140"/>
  <c r="T140"/>
  <c r="S140"/>
  <c r="R140"/>
  <c r="Q140"/>
  <c r="P140"/>
  <c r="M140"/>
  <c r="H140"/>
  <c r="G140"/>
  <c r="F140"/>
  <c r="E140"/>
  <c r="D140"/>
  <c r="O132"/>
  <c r="N132"/>
  <c r="M132"/>
  <c r="N131"/>
  <c r="M131"/>
  <c r="X130"/>
  <c r="W130"/>
  <c r="V130"/>
  <c r="U130"/>
  <c r="T130"/>
  <c r="S130"/>
  <c r="R130"/>
  <c r="Q130"/>
  <c r="P130"/>
  <c r="O130"/>
  <c r="N130"/>
  <c r="M130"/>
  <c r="H130"/>
  <c r="F130"/>
  <c r="R124"/>
  <c r="Q124"/>
  <c r="M124"/>
  <c r="R123"/>
  <c r="Q123"/>
  <c r="M123"/>
  <c r="R122"/>
  <c r="Q122"/>
  <c r="M122"/>
  <c r="X120"/>
  <c r="W120"/>
  <c r="V120"/>
  <c r="U120"/>
  <c r="T120"/>
  <c r="S120"/>
  <c r="R120"/>
  <c r="P120"/>
  <c r="O120"/>
  <c r="N120"/>
  <c r="I120"/>
  <c r="H120"/>
  <c r="G120"/>
  <c r="F120"/>
  <c r="E120"/>
  <c r="D120"/>
  <c r="X110"/>
  <c r="W110"/>
  <c r="V110"/>
  <c r="I110"/>
  <c r="H110"/>
  <c r="G110"/>
  <c r="F110"/>
  <c r="E110"/>
  <c r="D110"/>
  <c r="O104"/>
  <c r="N104"/>
  <c r="O103"/>
  <c r="N103"/>
  <c r="O102"/>
  <c r="N102"/>
  <c r="R101"/>
  <c r="Q101"/>
  <c r="N101" s="1"/>
  <c r="N100" s="1"/>
  <c r="P101"/>
  <c r="O101"/>
  <c r="M101"/>
  <c r="M120" s="1"/>
  <c r="M26" s="1"/>
  <c r="X100"/>
  <c r="W100"/>
  <c r="V100"/>
  <c r="U100"/>
  <c r="T100"/>
  <c r="S100"/>
  <c r="R100"/>
  <c r="Q100"/>
  <c r="P100"/>
  <c r="O100"/>
  <c r="M100"/>
  <c r="I100"/>
  <c r="H100"/>
  <c r="F100"/>
  <c r="E100"/>
  <c r="D100"/>
  <c r="O94"/>
  <c r="N94"/>
  <c r="M94"/>
  <c r="O93"/>
  <c r="N93"/>
  <c r="M93"/>
  <c r="O92"/>
  <c r="N92"/>
  <c r="M92"/>
  <c r="O91"/>
  <c r="N91"/>
  <c r="M91"/>
  <c r="X90"/>
  <c r="W90"/>
  <c r="V90"/>
  <c r="U90"/>
  <c r="T90"/>
  <c r="S90"/>
  <c r="R90"/>
  <c r="Q90"/>
  <c r="P90"/>
  <c r="O90"/>
  <c r="N90"/>
  <c r="M90"/>
  <c r="I90"/>
  <c r="H90"/>
  <c r="G90"/>
  <c r="F90"/>
  <c r="E90"/>
  <c r="D90"/>
  <c r="O84"/>
  <c r="N84"/>
  <c r="M84"/>
  <c r="O83"/>
  <c r="N83"/>
  <c r="M83"/>
  <c r="O82"/>
  <c r="N82"/>
  <c r="M82"/>
  <c r="O81"/>
  <c r="N81"/>
  <c r="M81"/>
  <c r="X80"/>
  <c r="W80"/>
  <c r="V80"/>
  <c r="U80"/>
  <c r="T80"/>
  <c r="S80"/>
  <c r="R80"/>
  <c r="Q80"/>
  <c r="P80"/>
  <c r="O80"/>
  <c r="N80"/>
  <c r="M80"/>
  <c r="I80"/>
  <c r="H80"/>
  <c r="G80"/>
  <c r="F80"/>
  <c r="E80"/>
  <c r="D80"/>
  <c r="O74"/>
  <c r="N74"/>
  <c r="O73"/>
  <c r="N73"/>
  <c r="O72"/>
  <c r="N72"/>
  <c r="R71"/>
  <c r="O71" s="1"/>
  <c r="U70"/>
  <c r="R70"/>
  <c r="Q70"/>
  <c r="P70"/>
  <c r="O70"/>
  <c r="N70"/>
  <c r="M70"/>
  <c r="I70"/>
  <c r="G70"/>
  <c r="M64"/>
  <c r="X60"/>
  <c r="W60"/>
  <c r="V60"/>
  <c r="U60"/>
  <c r="T60"/>
  <c r="S60"/>
  <c r="R60"/>
  <c r="O60"/>
  <c r="O54"/>
  <c r="N54"/>
  <c r="M54"/>
  <c r="O53"/>
  <c r="N53"/>
  <c r="M53"/>
  <c r="O52"/>
  <c r="N52"/>
  <c r="M52"/>
  <c r="O51"/>
  <c r="N51"/>
  <c r="M51"/>
  <c r="X50"/>
  <c r="W50"/>
  <c r="V50"/>
  <c r="U50"/>
  <c r="T50"/>
  <c r="S50"/>
  <c r="R50"/>
  <c r="Q50"/>
  <c r="P50"/>
  <c r="O50"/>
  <c r="N50"/>
  <c r="M50"/>
  <c r="I50"/>
  <c r="H50"/>
  <c r="G50"/>
  <c r="F50"/>
  <c r="E50"/>
  <c r="D50"/>
  <c r="O44"/>
  <c r="N44"/>
  <c r="M44"/>
  <c r="O43"/>
  <c r="N43"/>
  <c r="M43"/>
  <c r="O42"/>
  <c r="N42"/>
  <c r="M42"/>
  <c r="O41"/>
  <c r="N41"/>
  <c r="M41"/>
  <c r="X40"/>
  <c r="W40"/>
  <c r="V40"/>
  <c r="U40"/>
  <c r="T40"/>
  <c r="S40"/>
  <c r="R40"/>
  <c r="Q40"/>
  <c r="P40"/>
  <c r="O40"/>
  <c r="N40"/>
  <c r="M40"/>
  <c r="I40"/>
  <c r="H40"/>
  <c r="G40"/>
  <c r="F40"/>
  <c r="E40"/>
  <c r="D40"/>
  <c r="X26"/>
  <c r="W26"/>
  <c r="V26"/>
  <c r="U26"/>
  <c r="T26"/>
  <c r="S26"/>
  <c r="R26"/>
  <c r="P26"/>
  <c r="L26"/>
  <c r="K26"/>
  <c r="J26"/>
  <c r="I26"/>
  <c r="H26"/>
  <c r="G26"/>
  <c r="F26"/>
  <c r="E26"/>
  <c r="D26"/>
  <c r="X24"/>
  <c r="X35" s="1"/>
  <c r="W24"/>
  <c r="W35" s="1"/>
  <c r="V24"/>
  <c r="M24" s="1"/>
  <c r="U24"/>
  <c r="T24"/>
  <c r="S24"/>
  <c r="R24"/>
  <c r="O24" s="1"/>
  <c r="Q24"/>
  <c r="N24" s="1"/>
  <c r="P24"/>
  <c r="I24"/>
  <c r="H24"/>
  <c r="G24"/>
  <c r="F24"/>
  <c r="E24"/>
  <c r="D24"/>
  <c r="X23"/>
  <c r="X34" s="1"/>
  <c r="W23"/>
  <c r="W34" s="1"/>
  <c r="V23"/>
  <c r="U23"/>
  <c r="T23"/>
  <c r="S23"/>
  <c r="M23" s="1"/>
  <c r="R23"/>
  <c r="O23" s="1"/>
  <c r="Q23"/>
  <c r="N23" s="1"/>
  <c r="P23"/>
  <c r="I23"/>
  <c r="H23"/>
  <c r="G23"/>
  <c r="F23"/>
  <c r="E23"/>
  <c r="D23"/>
  <c r="X22"/>
  <c r="X33" s="1"/>
  <c r="W22"/>
  <c r="W33" s="1"/>
  <c r="V22"/>
  <c r="U22"/>
  <c r="T22"/>
  <c r="S22"/>
  <c r="S20" s="1"/>
  <c r="S28" s="1"/>
  <c r="R22"/>
  <c r="O22" s="1"/>
  <c r="Q22"/>
  <c r="N22" s="1"/>
  <c r="P22"/>
  <c r="I22"/>
  <c r="H22"/>
  <c r="G22"/>
  <c r="F22"/>
  <c r="E22"/>
  <c r="D22"/>
  <c r="D20" s="1"/>
  <c r="D28" s="1"/>
  <c r="X21"/>
  <c r="X32" s="1"/>
  <c r="W21"/>
  <c r="W32" s="1"/>
  <c r="V21"/>
  <c r="U21"/>
  <c r="T21"/>
  <c r="S21"/>
  <c r="R21"/>
  <c r="O21" s="1"/>
  <c r="Q21"/>
  <c r="P21"/>
  <c r="M21" s="1"/>
  <c r="N21"/>
  <c r="I21"/>
  <c r="H21"/>
  <c r="G21"/>
  <c r="F21"/>
  <c r="E21"/>
  <c r="D21"/>
  <c r="X20"/>
  <c r="X28" s="1"/>
  <c r="W20"/>
  <c r="W31" s="1"/>
  <c r="V20"/>
  <c r="V28" s="1"/>
  <c r="U20"/>
  <c r="U28" s="1"/>
  <c r="T20"/>
  <c r="P20"/>
  <c r="P28" s="1"/>
  <c r="L20"/>
  <c r="L28" s="1"/>
  <c r="K20"/>
  <c r="K28" s="1"/>
  <c r="J20"/>
  <c r="J28" s="1"/>
  <c r="I20"/>
  <c r="I28" s="1"/>
  <c r="H20"/>
  <c r="H28" s="1"/>
  <c r="G20"/>
  <c r="G28" s="1"/>
  <c r="F20"/>
  <c r="F28" s="1"/>
  <c r="E20"/>
  <c r="E28" s="1"/>
  <c r="O25" i="7"/>
  <c r="O24"/>
  <c r="O23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V66" s="1"/>
  <c r="W68"/>
  <c r="X68"/>
  <c r="D68"/>
  <c r="X66"/>
  <c r="W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R73"/>
  <c r="O73"/>
  <c r="N73"/>
  <c r="M73"/>
  <c r="O72"/>
  <c r="N72"/>
  <c r="M72"/>
  <c r="X71"/>
  <c r="R71"/>
  <c r="O71"/>
  <c r="O70" s="1"/>
  <c r="N71"/>
  <c r="M71"/>
  <c r="L71"/>
  <c r="X70"/>
  <c r="W70"/>
  <c r="V70"/>
  <c r="U70"/>
  <c r="T70"/>
  <c r="S70"/>
  <c r="R70"/>
  <c r="Q70"/>
  <c r="P70"/>
  <c r="M70" s="1"/>
  <c r="N70"/>
  <c r="L70"/>
  <c r="K70"/>
  <c r="J70"/>
  <c r="I70"/>
  <c r="H70"/>
  <c r="G70"/>
  <c r="F70"/>
  <c r="E70"/>
  <c r="D70"/>
  <c r="O140" i="13" l="1"/>
  <c r="N140"/>
  <c r="R20"/>
  <c r="R28" s="1"/>
  <c r="O26"/>
  <c r="Q20"/>
  <c r="T28"/>
  <c r="O20"/>
  <c r="M20"/>
  <c r="M28" s="1"/>
  <c r="N20"/>
  <c r="M22"/>
  <c r="W28"/>
  <c r="Q160"/>
  <c r="X31"/>
  <c r="O132" i="9"/>
  <c r="N132"/>
  <c r="M132"/>
  <c r="M130" s="1"/>
  <c r="N131"/>
  <c r="M131"/>
  <c r="X130"/>
  <c r="W130"/>
  <c r="V130"/>
  <c r="U130"/>
  <c r="T130"/>
  <c r="S130"/>
  <c r="R130"/>
  <c r="Q130"/>
  <c r="P130"/>
  <c r="O130"/>
  <c r="N130"/>
  <c r="H130"/>
  <c r="F130"/>
  <c r="I21"/>
  <c r="O154"/>
  <c r="O150" s="1"/>
  <c r="N154"/>
  <c r="M154"/>
  <c r="O153"/>
  <c r="N153"/>
  <c r="M153"/>
  <c r="O152"/>
  <c r="N152"/>
  <c r="M152"/>
  <c r="M150" s="1"/>
  <c r="O151"/>
  <c r="N151"/>
  <c r="M151"/>
  <c r="X150"/>
  <c r="U150"/>
  <c r="T150"/>
  <c r="S150"/>
  <c r="R150"/>
  <c r="Q150"/>
  <c r="P150"/>
  <c r="N150"/>
  <c r="I150"/>
  <c r="H150"/>
  <c r="G150"/>
  <c r="F150"/>
  <c r="E150"/>
  <c r="D150"/>
  <c r="O28" i="13" l="1"/>
  <c r="N160"/>
  <c r="N26" s="1"/>
  <c r="N28" s="1"/>
  <c r="Q26"/>
  <c r="Q28" s="1"/>
  <c r="N160" i="9"/>
  <c r="O160"/>
  <c r="M160"/>
  <c r="Q160"/>
  <c r="R160"/>
  <c r="P160"/>
  <c r="S160"/>
  <c r="X160"/>
  <c r="W160"/>
  <c r="V160"/>
  <c r="U160"/>
  <c r="T160"/>
  <c r="D160"/>
  <c r="R164"/>
  <c r="O164"/>
  <c r="N164"/>
  <c r="O163"/>
  <c r="N163"/>
  <c r="Q162"/>
  <c r="N162" s="1"/>
  <c r="O162"/>
  <c r="E160"/>
  <c r="F160"/>
  <c r="G160"/>
  <c r="H160"/>
  <c r="I160"/>
  <c r="M161"/>
  <c r="N161"/>
  <c r="O161"/>
  <c r="I34" i="4" l="1"/>
  <c r="O30"/>
  <c r="N30"/>
  <c r="M30"/>
  <c r="O29"/>
  <c r="N29"/>
  <c r="M29"/>
  <c r="E29"/>
  <c r="O28"/>
  <c r="N28"/>
  <c r="M28"/>
  <c r="O27"/>
  <c r="N27"/>
  <c r="N26" s="1"/>
  <c r="N24" s="1"/>
  <c r="M27"/>
  <c r="X26"/>
  <c r="X24" s="1"/>
  <c r="X22" s="1"/>
  <c r="W26"/>
  <c r="V26"/>
  <c r="V24" s="1"/>
  <c r="U26"/>
  <c r="T26"/>
  <c r="T24" s="1"/>
  <c r="T22" s="1"/>
  <c r="R26"/>
  <c r="Q26"/>
  <c r="Q24" s="1"/>
  <c r="P26"/>
  <c r="O26"/>
  <c r="O24" s="1"/>
  <c r="M26"/>
  <c r="L26"/>
  <c r="K26"/>
  <c r="K24" s="1"/>
  <c r="K22" s="1"/>
  <c r="J26"/>
  <c r="I26"/>
  <c r="I24" s="1"/>
  <c r="I22" s="1"/>
  <c r="H26"/>
  <c r="G26"/>
  <c r="G24" s="1"/>
  <c r="G22" s="1"/>
  <c r="F26"/>
  <c r="E26"/>
  <c r="E24" s="1"/>
  <c r="E22" s="1"/>
  <c r="D26"/>
  <c r="O25"/>
  <c r="N25"/>
  <c r="M25"/>
  <c r="W24"/>
  <c r="U24"/>
  <c r="U22" s="1"/>
  <c r="R24"/>
  <c r="P24"/>
  <c r="M24" s="1"/>
  <c r="L24"/>
  <c r="L22" s="1"/>
  <c r="J24"/>
  <c r="J22" s="1"/>
  <c r="H24"/>
  <c r="H22" s="1"/>
  <c r="F24"/>
  <c r="F22" s="1"/>
  <c r="D24"/>
  <c r="D22" s="1"/>
  <c r="X23"/>
  <c r="W23"/>
  <c r="W22" s="1"/>
  <c r="V23"/>
  <c r="R23"/>
  <c r="O23" s="1"/>
  <c r="O22" s="1"/>
  <c r="P23"/>
  <c r="M23" s="1"/>
  <c r="V22"/>
  <c r="X55" i="2"/>
  <c r="D60"/>
  <c r="O69"/>
  <c r="N69"/>
  <c r="M69"/>
  <c r="O68"/>
  <c r="N68"/>
  <c r="M68"/>
  <c r="O67"/>
  <c r="N67"/>
  <c r="M67"/>
  <c r="O66"/>
  <c r="O64" s="1"/>
  <c r="N66"/>
  <c r="O65"/>
  <c r="N65"/>
  <c r="M65"/>
  <c r="X64"/>
  <c r="W64"/>
  <c r="V64"/>
  <c r="U64"/>
  <c r="T64"/>
  <c r="R64"/>
  <c r="R62" s="1"/>
  <c r="Q64"/>
  <c r="P64"/>
  <c r="P62" s="1"/>
  <c r="N64"/>
  <c r="N62" s="1"/>
  <c r="L64"/>
  <c r="L62" s="1"/>
  <c r="L60" s="1"/>
  <c r="K64"/>
  <c r="J64"/>
  <c r="J62" s="1"/>
  <c r="J60" s="1"/>
  <c r="I64"/>
  <c r="H64"/>
  <c r="H62" s="1"/>
  <c r="H60" s="1"/>
  <c r="G64"/>
  <c r="F64"/>
  <c r="F62" s="1"/>
  <c r="F60" s="1"/>
  <c r="E64"/>
  <c r="D64"/>
  <c r="D62" s="1"/>
  <c r="O63"/>
  <c r="N63"/>
  <c r="M63"/>
  <c r="X62"/>
  <c r="X60" s="1"/>
  <c r="W62"/>
  <c r="V62"/>
  <c r="V60" s="1"/>
  <c r="U62"/>
  <c r="T62"/>
  <c r="T60" s="1"/>
  <c r="Q62"/>
  <c r="K62"/>
  <c r="I62"/>
  <c r="G62"/>
  <c r="E62"/>
  <c r="O61"/>
  <c r="N61"/>
  <c r="M61"/>
  <c r="W60"/>
  <c r="U60"/>
  <c r="S60"/>
  <c r="S66" s="1"/>
  <c r="Q60"/>
  <c r="N60" s="1"/>
  <c r="K60"/>
  <c r="I60"/>
  <c r="G60"/>
  <c r="E60"/>
  <c r="M22" i="4" l="1"/>
  <c r="P22"/>
  <c r="Q23"/>
  <c r="R22"/>
  <c r="R60" i="2"/>
  <c r="O60" s="1"/>
  <c r="O62"/>
  <c r="P60"/>
  <c r="M60" s="1"/>
  <c r="M62"/>
  <c r="S64"/>
  <c r="M66"/>
  <c r="M64" s="1"/>
  <c r="N23" i="4" l="1"/>
  <c r="N22" s="1"/>
  <c r="Q22"/>
  <c r="E170" i="9" l="1"/>
  <c r="F170"/>
  <c r="G170"/>
  <c r="H170"/>
  <c r="I170"/>
  <c r="D170"/>
  <c r="P173"/>
  <c r="M173"/>
  <c r="R170"/>
  <c r="Q170"/>
  <c r="O170"/>
  <c r="N170"/>
  <c r="F140" l="1"/>
  <c r="G140"/>
  <c r="H140"/>
  <c r="O144"/>
  <c r="N144"/>
  <c r="N140" s="1"/>
  <c r="M144"/>
  <c r="O143"/>
  <c r="N143"/>
  <c r="M143"/>
  <c r="M140" s="1"/>
  <c r="O142"/>
  <c r="N142"/>
  <c r="M142"/>
  <c r="O141"/>
  <c r="N141"/>
  <c r="M141"/>
  <c r="X140"/>
  <c r="W140"/>
  <c r="V140"/>
  <c r="U140"/>
  <c r="T140"/>
  <c r="S140"/>
  <c r="R140"/>
  <c r="Q140"/>
  <c r="P140"/>
  <c r="O140"/>
  <c r="E140"/>
  <c r="D140"/>
  <c r="R26" i="6" l="1"/>
  <c r="O26" s="1"/>
  <c r="O23" s="1"/>
  <c r="Q26"/>
  <c r="P26"/>
  <c r="N26"/>
  <c r="L26"/>
  <c r="K26"/>
  <c r="J26"/>
  <c r="I26"/>
  <c r="H26"/>
  <c r="G26"/>
  <c r="F26"/>
  <c r="E26"/>
  <c r="D26"/>
  <c r="O25"/>
  <c r="N25"/>
  <c r="M25"/>
  <c r="O24"/>
  <c r="N24"/>
  <c r="M24"/>
  <c r="L24"/>
  <c r="K24"/>
  <c r="H24"/>
  <c r="H23" s="1"/>
  <c r="X23"/>
  <c r="W23"/>
  <c r="U23"/>
  <c r="T23"/>
  <c r="S23"/>
  <c r="R23"/>
  <c r="Q23"/>
  <c r="P23"/>
  <c r="N23"/>
  <c r="L23"/>
  <c r="K23"/>
  <c r="J23"/>
  <c r="F23"/>
  <c r="E23"/>
  <c r="D23"/>
  <c r="O22"/>
  <c r="N22"/>
  <c r="M22"/>
  <c r="R21"/>
  <c r="Q21"/>
  <c r="P21"/>
  <c r="M21" s="1"/>
  <c r="M19" s="1"/>
  <c r="O21"/>
  <c r="N21"/>
  <c r="L21"/>
  <c r="K21"/>
  <c r="J21"/>
  <c r="I21"/>
  <c r="I24" s="1"/>
  <c r="I23" s="1"/>
  <c r="H21"/>
  <c r="G21"/>
  <c r="G24" s="1"/>
  <c r="G23" s="1"/>
  <c r="F21"/>
  <c r="E21"/>
  <c r="O20"/>
  <c r="N20"/>
  <c r="M20"/>
  <c r="X19"/>
  <c r="W19"/>
  <c r="V19"/>
  <c r="V26" s="1"/>
  <c r="V23" s="1"/>
  <c r="U19"/>
  <c r="T19"/>
  <c r="S19"/>
  <c r="R19"/>
  <c r="Q19"/>
  <c r="P19"/>
  <c r="O19"/>
  <c r="N19"/>
  <c r="L19"/>
  <c r="K19"/>
  <c r="J19"/>
  <c r="I19"/>
  <c r="H19"/>
  <c r="G19"/>
  <c r="F19"/>
  <c r="E19"/>
  <c r="D19"/>
  <c r="O81" i="2"/>
  <c r="N81"/>
  <c r="M81"/>
  <c r="M79" s="1"/>
  <c r="M77" s="1"/>
  <c r="M75" s="1"/>
  <c r="L81"/>
  <c r="K81"/>
  <c r="O80"/>
  <c r="N80"/>
  <c r="M80"/>
  <c r="R79"/>
  <c r="Q79"/>
  <c r="P79"/>
  <c r="O79"/>
  <c r="O77" s="1"/>
  <c r="O75" s="1"/>
  <c r="N79"/>
  <c r="L79"/>
  <c r="K79"/>
  <c r="K77" s="1"/>
  <c r="K75" s="1"/>
  <c r="J79"/>
  <c r="H79"/>
  <c r="G79"/>
  <c r="F79"/>
  <c r="E79"/>
  <c r="D79"/>
  <c r="O78"/>
  <c r="N78"/>
  <c r="M78"/>
  <c r="R77"/>
  <c r="Q77"/>
  <c r="Q75" s="1"/>
  <c r="P77"/>
  <c r="P75" s="1"/>
  <c r="N77"/>
  <c r="L77"/>
  <c r="L75" s="1"/>
  <c r="J77"/>
  <c r="G77"/>
  <c r="E77"/>
  <c r="E75" s="1"/>
  <c r="O76"/>
  <c r="N76"/>
  <c r="M76"/>
  <c r="R75"/>
  <c r="N75"/>
  <c r="J75"/>
  <c r="I75"/>
  <c r="H75"/>
  <c r="G75"/>
  <c r="F75"/>
  <c r="D75"/>
  <c r="R124" i="9"/>
  <c r="Q124"/>
  <c r="M124"/>
  <c r="R123"/>
  <c r="Q123"/>
  <c r="M123"/>
  <c r="R122"/>
  <c r="R120" s="1"/>
  <c r="Q122"/>
  <c r="M122"/>
  <c r="P120"/>
  <c r="O120"/>
  <c r="N120"/>
  <c r="M120"/>
  <c r="I120"/>
  <c r="H120"/>
  <c r="G120"/>
  <c r="F120"/>
  <c r="E120"/>
  <c r="D120"/>
  <c r="I110"/>
  <c r="H110"/>
  <c r="G110"/>
  <c r="F110"/>
  <c r="E110"/>
  <c r="D110"/>
  <c r="O104"/>
  <c r="N104"/>
  <c r="O103"/>
  <c r="N103"/>
  <c r="O102"/>
  <c r="N102"/>
  <c r="R101"/>
  <c r="O101" s="1"/>
  <c r="O100" s="1"/>
  <c r="Q101"/>
  <c r="Q100" s="1"/>
  <c r="P101"/>
  <c r="N101"/>
  <c r="N100" s="1"/>
  <c r="M101"/>
  <c r="M100" s="1"/>
  <c r="P100"/>
  <c r="I100"/>
  <c r="H100"/>
  <c r="F100"/>
  <c r="E100"/>
  <c r="D100"/>
  <c r="M23" i="6" l="1"/>
  <c r="M26"/>
  <c r="R100" i="9"/>
  <c r="M57" i="7" l="1"/>
  <c r="M55" s="1"/>
  <c r="M52" s="1"/>
  <c r="M51" s="1"/>
  <c r="N57"/>
  <c r="O57"/>
  <c r="N56"/>
  <c r="O56"/>
  <c r="O55" s="1"/>
  <c r="O52" s="1"/>
  <c r="O51" s="1"/>
  <c r="M56"/>
  <c r="R55"/>
  <c r="Q55"/>
  <c r="Q52" s="1"/>
  <c r="Q51" s="1"/>
  <c r="P55"/>
  <c r="N55"/>
  <c r="N52" s="1"/>
  <c r="N51" s="1"/>
  <c r="L55"/>
  <c r="K55"/>
  <c r="K52" s="1"/>
  <c r="K51" s="1"/>
  <c r="J55"/>
  <c r="I55"/>
  <c r="H55"/>
  <c r="G55"/>
  <c r="F55"/>
  <c r="E55"/>
  <c r="D55"/>
  <c r="R52"/>
  <c r="R51" s="1"/>
  <c r="P52"/>
  <c r="P51" s="1"/>
  <c r="L52"/>
  <c r="L51" s="1"/>
  <c r="J52"/>
  <c r="J51" s="1"/>
  <c r="I52"/>
  <c r="H52"/>
  <c r="H51" s="1"/>
  <c r="G52"/>
  <c r="F52"/>
  <c r="F51" s="1"/>
  <c r="E52"/>
  <c r="D52"/>
  <c r="D51" s="1"/>
  <c r="I51"/>
  <c r="G51"/>
  <c r="E51"/>
  <c r="O54" i="9"/>
  <c r="N54"/>
  <c r="M54"/>
  <c r="O53"/>
  <c r="N53"/>
  <c r="M53"/>
  <c r="O52"/>
  <c r="N52"/>
  <c r="M52"/>
  <c r="O51"/>
  <c r="N51"/>
  <c r="M51"/>
  <c r="X50"/>
  <c r="W50"/>
  <c r="V50"/>
  <c r="U50"/>
  <c r="T50"/>
  <c r="S50"/>
  <c r="R50"/>
  <c r="Q50"/>
  <c r="N50" s="1"/>
  <c r="P50"/>
  <c r="M50" s="1"/>
  <c r="O50"/>
  <c r="I50"/>
  <c r="H50"/>
  <c r="G50"/>
  <c r="F50"/>
  <c r="E50"/>
  <c r="D50"/>
  <c r="E22" l="1"/>
  <c r="F22"/>
  <c r="G22"/>
  <c r="H22"/>
  <c r="I22"/>
  <c r="D22"/>
  <c r="D86" i="2" l="1"/>
  <c r="O74" i="9" l="1"/>
  <c r="O73"/>
  <c r="O72"/>
  <c r="N74"/>
  <c r="N73"/>
  <c r="N72"/>
  <c r="Q70"/>
  <c r="N70" l="1"/>
  <c r="O47" i="2"/>
  <c r="N47"/>
  <c r="O46"/>
  <c r="N46"/>
  <c r="O45"/>
  <c r="N45"/>
  <c r="M45"/>
  <c r="O54"/>
  <c r="N54"/>
  <c r="M54"/>
  <c r="O53"/>
  <c r="N53"/>
  <c r="M53"/>
  <c r="O52"/>
  <c r="N52"/>
  <c r="M52"/>
  <c r="O51"/>
  <c r="N51"/>
  <c r="O50"/>
  <c r="N50"/>
  <c r="O49"/>
  <c r="N49"/>
  <c r="O94" i="9"/>
  <c r="N94"/>
  <c r="M94"/>
  <c r="O93"/>
  <c r="N93"/>
  <c r="M93"/>
  <c r="O92"/>
  <c r="N92"/>
  <c r="M92"/>
  <c r="Q80" i="7" l="1"/>
  <c r="P80"/>
  <c r="K80"/>
  <c r="L80"/>
  <c r="J80"/>
  <c r="R80"/>
  <c r="E45" l="1"/>
  <c r="F45"/>
  <c r="G45"/>
  <c r="H45"/>
  <c r="I45"/>
  <c r="J45"/>
  <c r="K45"/>
  <c r="L45"/>
  <c r="M45"/>
  <c r="N45"/>
  <c r="O45"/>
  <c r="P45"/>
  <c r="Q45"/>
  <c r="R45"/>
  <c r="D45"/>
  <c r="I70" i="9" l="1"/>
  <c r="G70"/>
  <c r="O44" l="1"/>
  <c r="O43"/>
  <c r="O42"/>
  <c r="O41"/>
  <c r="N80" i="7"/>
  <c r="O80"/>
  <c r="M80"/>
  <c r="E40" i="9"/>
  <c r="E80"/>
  <c r="E90"/>
  <c r="E180"/>
  <c r="E190"/>
  <c r="T55" i="7" l="1"/>
  <c r="U55"/>
  <c r="M42" i="9" l="1"/>
  <c r="N42"/>
  <c r="M43"/>
  <c r="N43"/>
  <c r="M44"/>
  <c r="N44"/>
  <c r="N41"/>
  <c r="R71"/>
  <c r="O71" s="1"/>
  <c r="U70"/>
  <c r="R70"/>
  <c r="P70"/>
  <c r="O70"/>
  <c r="M70"/>
  <c r="T52" i="7" l="1"/>
  <c r="M85" l="1"/>
  <c r="O84"/>
  <c r="O85"/>
  <c r="N84"/>
  <c r="N85"/>
  <c r="M84"/>
  <c r="O192" i="9" l="1"/>
  <c r="N192"/>
  <c r="O194"/>
  <c r="N194"/>
  <c r="T190"/>
  <c r="U190"/>
  <c r="N83"/>
  <c r="O83"/>
  <c r="N84"/>
  <c r="O84"/>
  <c r="O82"/>
  <c r="N82"/>
  <c r="U22" l="1"/>
  <c r="J26" l="1"/>
  <c r="K26"/>
  <c r="L26"/>
  <c r="F55" i="2" l="1"/>
  <c r="H55"/>
  <c r="I55"/>
  <c r="J55"/>
  <c r="P55"/>
  <c r="Q55"/>
  <c r="T55"/>
  <c r="U55"/>
  <c r="V55"/>
  <c r="E44"/>
  <c r="F44"/>
  <c r="G44"/>
  <c r="H44"/>
  <c r="I44"/>
  <c r="J44"/>
  <c r="K44"/>
  <c r="L44"/>
  <c r="D44"/>
  <c r="R55" l="1"/>
  <c r="L55"/>
  <c r="K55"/>
  <c r="W55"/>
  <c r="M44"/>
  <c r="N182" i="9"/>
  <c r="O182"/>
  <c r="N183"/>
  <c r="O183"/>
  <c r="M183"/>
  <c r="M182"/>
  <c r="X120"/>
  <c r="W120"/>
  <c r="V120"/>
  <c r="U120"/>
  <c r="T120"/>
  <c r="S120"/>
  <c r="O91"/>
  <c r="N91"/>
  <c r="M91"/>
  <c r="X90"/>
  <c r="W90"/>
  <c r="V90"/>
  <c r="U90"/>
  <c r="T90"/>
  <c r="S90"/>
  <c r="R90"/>
  <c r="Q90"/>
  <c r="P90"/>
  <c r="I90"/>
  <c r="H90"/>
  <c r="G90"/>
  <c r="F90"/>
  <c r="D90"/>
  <c r="M90" l="1"/>
  <c r="N90"/>
  <c r="O90"/>
  <c r="M83"/>
  <c r="M84"/>
  <c r="M82"/>
  <c r="N193" l="1"/>
  <c r="O193"/>
  <c r="M194"/>
  <c r="M192"/>
  <c r="M29" i="7"/>
  <c r="M28"/>
  <c r="E34"/>
  <c r="F34"/>
  <c r="G34"/>
  <c r="H34"/>
  <c r="I34"/>
  <c r="J34"/>
  <c r="K34"/>
  <c r="L34"/>
  <c r="O34"/>
  <c r="P34"/>
  <c r="Q34"/>
  <c r="R34"/>
  <c r="S34"/>
  <c r="T34"/>
  <c r="U34"/>
  <c r="V34"/>
  <c r="W34"/>
  <c r="X34"/>
  <c r="D34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D33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D32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W27" s="1"/>
  <c r="X31"/>
  <c r="D31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D30"/>
  <c r="E29"/>
  <c r="F29"/>
  <c r="G29"/>
  <c r="H29"/>
  <c r="I29"/>
  <c r="J29"/>
  <c r="K29"/>
  <c r="L29"/>
  <c r="N29"/>
  <c r="P29"/>
  <c r="Q29"/>
  <c r="S29"/>
  <c r="T29"/>
  <c r="U29"/>
  <c r="V29"/>
  <c r="W29"/>
  <c r="X29"/>
  <c r="D29"/>
  <c r="E28"/>
  <c r="E27" s="1"/>
  <c r="F28"/>
  <c r="G28"/>
  <c r="H28"/>
  <c r="I28"/>
  <c r="J28"/>
  <c r="K28"/>
  <c r="L28"/>
  <c r="N28"/>
  <c r="O28"/>
  <c r="P28"/>
  <c r="Q28"/>
  <c r="R28"/>
  <c r="S28"/>
  <c r="T28"/>
  <c r="U28"/>
  <c r="V28"/>
  <c r="W28"/>
  <c r="X28"/>
  <c r="D28"/>
  <c r="F24"/>
  <c r="G24"/>
  <c r="H24"/>
  <c r="I24"/>
  <c r="J24"/>
  <c r="K24"/>
  <c r="L24"/>
  <c r="T24"/>
  <c r="V24"/>
  <c r="W24"/>
  <c r="X24"/>
  <c r="E25"/>
  <c r="F25"/>
  <c r="G25"/>
  <c r="H25"/>
  <c r="I25"/>
  <c r="J25"/>
  <c r="K25"/>
  <c r="L25"/>
  <c r="P25"/>
  <c r="Q25"/>
  <c r="R25"/>
  <c r="S25"/>
  <c r="T25"/>
  <c r="U25"/>
  <c r="V25"/>
  <c r="W25"/>
  <c r="X25"/>
  <c r="E26"/>
  <c r="F26"/>
  <c r="G26"/>
  <c r="H26"/>
  <c r="I26"/>
  <c r="J26"/>
  <c r="K26"/>
  <c r="L26"/>
  <c r="P26"/>
  <c r="Q26"/>
  <c r="R26"/>
  <c r="S26"/>
  <c r="T26"/>
  <c r="U26"/>
  <c r="V26"/>
  <c r="W26"/>
  <c r="X26"/>
  <c r="D25"/>
  <c r="D26"/>
  <c r="D27"/>
  <c r="M58"/>
  <c r="N58"/>
  <c r="O58"/>
  <c r="M59"/>
  <c r="N59"/>
  <c r="O59"/>
  <c r="M60"/>
  <c r="N60"/>
  <c r="O60"/>
  <c r="S27" l="1"/>
  <c r="Q27"/>
  <c r="K27"/>
  <c r="X23"/>
  <c r="V23"/>
  <c r="J23"/>
  <c r="H23"/>
  <c r="F23"/>
  <c r="U27"/>
  <c r="T23"/>
  <c r="T18" s="1"/>
  <c r="L23"/>
  <c r="K23"/>
  <c r="G27"/>
  <c r="I23"/>
  <c r="I18" s="1"/>
  <c r="G23"/>
  <c r="I27"/>
  <c r="O40" i="9"/>
  <c r="W23" i="7"/>
  <c r="W18" s="1"/>
  <c r="X27"/>
  <c r="T27"/>
  <c r="P27"/>
  <c r="L27"/>
  <c r="H27"/>
  <c r="V27"/>
  <c r="J27"/>
  <c r="F27"/>
  <c r="V18" l="1"/>
  <c r="J18"/>
  <c r="X18"/>
  <c r="G18"/>
  <c r="H18"/>
  <c r="K18"/>
  <c r="F18"/>
  <c r="L18"/>
  <c r="E24" i="2"/>
  <c r="F24"/>
  <c r="G24"/>
  <c r="H24"/>
  <c r="I24"/>
  <c r="J24"/>
  <c r="K24"/>
  <c r="L24"/>
  <c r="P24"/>
  <c r="Q24"/>
  <c r="R24"/>
  <c r="S24"/>
  <c r="T24"/>
  <c r="U24"/>
  <c r="V24"/>
  <c r="W24"/>
  <c r="X24"/>
  <c r="E25"/>
  <c r="F25"/>
  <c r="G25"/>
  <c r="H25"/>
  <c r="I25"/>
  <c r="J25"/>
  <c r="K25"/>
  <c r="L25"/>
  <c r="P25"/>
  <c r="Q25"/>
  <c r="R25"/>
  <c r="W25"/>
  <c r="X25"/>
  <c r="E26"/>
  <c r="F26"/>
  <c r="G26"/>
  <c r="H26"/>
  <c r="I26"/>
  <c r="J26"/>
  <c r="K26"/>
  <c r="L26"/>
  <c r="P26"/>
  <c r="Q26"/>
  <c r="R26"/>
  <c r="S26"/>
  <c r="T26"/>
  <c r="U26"/>
  <c r="V26"/>
  <c r="W26"/>
  <c r="X26"/>
  <c r="E27"/>
  <c r="F27"/>
  <c r="G27"/>
  <c r="H27"/>
  <c r="I27"/>
  <c r="J27"/>
  <c r="K27"/>
  <c r="L27"/>
  <c r="P27"/>
  <c r="Q27"/>
  <c r="R27"/>
  <c r="S27"/>
  <c r="T27"/>
  <c r="U27"/>
  <c r="V27"/>
  <c r="W27"/>
  <c r="X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D25"/>
  <c r="D26"/>
  <c r="D27"/>
  <c r="D28"/>
  <c r="D29"/>
  <c r="D24"/>
  <c r="E20"/>
  <c r="F20"/>
  <c r="G20"/>
  <c r="H20"/>
  <c r="I20"/>
  <c r="J20"/>
  <c r="K20"/>
  <c r="L20"/>
  <c r="P20"/>
  <c r="Q20"/>
  <c r="R20"/>
  <c r="S20"/>
  <c r="T20"/>
  <c r="U20"/>
  <c r="V20"/>
  <c r="W20"/>
  <c r="X20"/>
  <c r="F21"/>
  <c r="H21"/>
  <c r="J21"/>
  <c r="K21"/>
  <c r="L21"/>
  <c r="P21"/>
  <c r="Q21"/>
  <c r="R21"/>
  <c r="T21"/>
  <c r="U21"/>
  <c r="V21"/>
  <c r="W21"/>
  <c r="X21"/>
  <c r="E22"/>
  <c r="F22"/>
  <c r="G22"/>
  <c r="H22"/>
  <c r="I22"/>
  <c r="J22"/>
  <c r="K22"/>
  <c r="L22"/>
  <c r="P22"/>
  <c r="P19" s="1"/>
  <c r="Q22"/>
  <c r="R22"/>
  <c r="S22"/>
  <c r="T22"/>
  <c r="U22"/>
  <c r="U19" s="1"/>
  <c r="V22"/>
  <c r="W22"/>
  <c r="X22"/>
  <c r="D21"/>
  <c r="D22"/>
  <c r="D20"/>
  <c r="S21" i="9"/>
  <c r="T21"/>
  <c r="U21"/>
  <c r="S22"/>
  <c r="T22"/>
  <c r="R23"/>
  <c r="S23"/>
  <c r="T23"/>
  <c r="U23"/>
  <c r="R24"/>
  <c r="S24"/>
  <c r="T24"/>
  <c r="U24"/>
  <c r="K20"/>
  <c r="K28" s="1"/>
  <c r="L20"/>
  <c r="L28" s="1"/>
  <c r="J20"/>
  <c r="J28" s="1"/>
  <c r="E21"/>
  <c r="F21"/>
  <c r="G21"/>
  <c r="H21"/>
  <c r="E23"/>
  <c r="F23"/>
  <c r="G23"/>
  <c r="H23"/>
  <c r="I23"/>
  <c r="E24"/>
  <c r="F24"/>
  <c r="G24"/>
  <c r="H24"/>
  <c r="I24"/>
  <c r="D23"/>
  <c r="D24"/>
  <c r="D21"/>
  <c r="T19" i="2" l="1"/>
  <c r="V19"/>
  <c r="X23"/>
  <c r="P23"/>
  <c r="P31" s="1"/>
  <c r="F19"/>
  <c r="D19"/>
  <c r="D31" s="1"/>
  <c r="J19"/>
  <c r="H19"/>
  <c r="H23"/>
  <c r="F23"/>
  <c r="E23"/>
  <c r="I23"/>
  <c r="D23"/>
  <c r="D20" i="9"/>
  <c r="L19" i="2"/>
  <c r="K19"/>
  <c r="Q23"/>
  <c r="W19"/>
  <c r="W23"/>
  <c r="G23"/>
  <c r="R23"/>
  <c r="J23"/>
  <c r="J31" s="1"/>
  <c r="X19"/>
  <c r="L23"/>
  <c r="R19"/>
  <c r="K23"/>
  <c r="Q19"/>
  <c r="E20" i="9"/>
  <c r="T20"/>
  <c r="S20"/>
  <c r="U20"/>
  <c r="H20"/>
  <c r="F20"/>
  <c r="I20"/>
  <c r="G20"/>
  <c r="F31" i="2" l="1"/>
  <c r="L31"/>
  <c r="R31"/>
  <c r="Q31"/>
  <c r="H31"/>
  <c r="K31"/>
  <c r="W31"/>
  <c r="X31"/>
  <c r="V34" i="4" l="1"/>
  <c r="T25" i="2"/>
  <c r="T23" s="1"/>
  <c r="T31" s="1"/>
  <c r="U25"/>
  <c r="U23" s="1"/>
  <c r="U31" s="1"/>
  <c r="S34" i="4" l="1"/>
  <c r="T34"/>
  <c r="G40" i="9"/>
  <c r="H40"/>
  <c r="I40"/>
  <c r="Q24" i="7" l="1"/>
  <c r="Q23" s="1"/>
  <c r="Q18" s="1"/>
  <c r="K79" l="1"/>
  <c r="E83"/>
  <c r="F83"/>
  <c r="G83"/>
  <c r="H83"/>
  <c r="I83"/>
  <c r="D83"/>
  <c r="P80" i="9"/>
  <c r="I80"/>
  <c r="H80"/>
  <c r="F30" i="6" l="1"/>
  <c r="G30"/>
  <c r="I30"/>
  <c r="V81" i="2"/>
  <c r="V25" s="1"/>
  <c r="V23" s="1"/>
  <c r="V31" s="1"/>
  <c r="S81"/>
  <c r="P190" i="9"/>
  <c r="Q190"/>
  <c r="R190"/>
  <c r="F190"/>
  <c r="G190"/>
  <c r="H190"/>
  <c r="I190"/>
  <c r="S55" i="2"/>
  <c r="L30" i="6" l="1"/>
  <c r="K30"/>
  <c r="S25" i="2"/>
  <c r="S23" s="1"/>
  <c r="N34" i="7"/>
  <c r="N27" s="1"/>
  <c r="M34"/>
  <c r="M27" s="1"/>
  <c r="X61"/>
  <c r="D79"/>
  <c r="D74" s="1"/>
  <c r="M25" i="2" l="1"/>
  <c r="H30" i="6"/>
  <c r="E30"/>
  <c r="J30"/>
  <c r="Q30"/>
  <c r="U30"/>
  <c r="W30"/>
  <c r="X79" i="2"/>
  <c r="W79"/>
  <c r="V79"/>
  <c r="U79"/>
  <c r="T79"/>
  <c r="S79"/>
  <c r="S77"/>
  <c r="E86"/>
  <c r="X1" i="7"/>
  <c r="F34" i="4"/>
  <c r="D34"/>
  <c r="V1" i="7"/>
  <c r="J1"/>
  <c r="H1"/>
  <c r="F1"/>
  <c r="D24"/>
  <c r="D23" s="1"/>
  <c r="D36" l="1"/>
  <c r="D18"/>
  <c r="T30" i="6"/>
  <c r="W36" i="7"/>
  <c r="W1"/>
  <c r="S30" i="6"/>
  <c r="D1" i="7"/>
  <c r="S21" i="2"/>
  <c r="S19" s="1"/>
  <c r="S31" s="1"/>
  <c r="T36" i="7"/>
  <c r="T1"/>
  <c r="P30" i="6"/>
  <c r="R30"/>
  <c r="X30"/>
  <c r="D30"/>
  <c r="E34" i="4"/>
  <c r="F36" i="7"/>
  <c r="C34" i="4"/>
  <c r="H36" i="7"/>
  <c r="G34" i="4"/>
  <c r="J36" i="7"/>
  <c r="V36"/>
  <c r="U34" i="4"/>
  <c r="X36" i="7"/>
  <c r="W34" i="4"/>
  <c r="H34"/>
  <c r="E24" i="7"/>
  <c r="E23" s="1"/>
  <c r="E18" s="1"/>
  <c r="I21" i="2"/>
  <c r="I19" s="1"/>
  <c r="I31" s="1"/>
  <c r="V30" i="6"/>
  <c r="N30"/>
  <c r="I36" i="7" l="1"/>
  <c r="I1"/>
  <c r="L36"/>
  <c r="L1"/>
  <c r="K36"/>
  <c r="J34" i="4"/>
  <c r="K1" i="7"/>
  <c r="M21" i="2"/>
  <c r="M30" i="6"/>
  <c r="O30"/>
  <c r="R34" i="4"/>
  <c r="K34"/>
  <c r="P34" l="1"/>
  <c r="Q1" i="7"/>
  <c r="L34" i="4"/>
  <c r="O34"/>
  <c r="N34"/>
  <c r="Q34"/>
  <c r="M34"/>
  <c r="Q36" i="7"/>
  <c r="J9" i="11"/>
  <c r="G9"/>
  <c r="D9"/>
  <c r="E7"/>
  <c r="E11" s="1"/>
  <c r="F7"/>
  <c r="F11" s="1"/>
  <c r="C7"/>
  <c r="O25" i="2" l="1"/>
  <c r="N25"/>
  <c r="F86"/>
  <c r="G86"/>
  <c r="H86"/>
  <c r="I86"/>
  <c r="J86"/>
  <c r="K86"/>
  <c r="L86"/>
  <c r="V24" i="9" l="1"/>
  <c r="W23"/>
  <c r="W34" s="1"/>
  <c r="V23"/>
  <c r="W22"/>
  <c r="W33" s="1"/>
  <c r="V22"/>
  <c r="N21" i="2" l="1"/>
  <c r="O21"/>
  <c r="L83" i="7"/>
  <c r="K83"/>
  <c r="K74" s="1"/>
  <c r="J83"/>
  <c r="O82"/>
  <c r="N82"/>
  <c r="M82"/>
  <c r="M79" s="1"/>
  <c r="O81"/>
  <c r="N81"/>
  <c r="M81"/>
  <c r="P79"/>
  <c r="J79"/>
  <c r="J74" s="1"/>
  <c r="Q79"/>
  <c r="I79"/>
  <c r="I74" s="1"/>
  <c r="H79"/>
  <c r="H74" s="1"/>
  <c r="G79"/>
  <c r="G74" s="1"/>
  <c r="F79"/>
  <c r="F74" s="1"/>
  <c r="E79"/>
  <c r="E74" s="1"/>
  <c r="O83" i="2"/>
  <c r="O27" s="1"/>
  <c r="N83"/>
  <c r="N27" s="1"/>
  <c r="M83"/>
  <c r="M27" s="1"/>
  <c r="O82"/>
  <c r="O26" s="1"/>
  <c r="N82"/>
  <c r="N26" s="1"/>
  <c r="M82"/>
  <c r="M26" s="1"/>
  <c r="Q86"/>
  <c r="M86"/>
  <c r="O22"/>
  <c r="N22"/>
  <c r="M22"/>
  <c r="P86"/>
  <c r="O20"/>
  <c r="N20"/>
  <c r="M20"/>
  <c r="M19" s="1"/>
  <c r="M193" i="9"/>
  <c r="O191"/>
  <c r="O190" s="1"/>
  <c r="N191"/>
  <c r="N190" s="1"/>
  <c r="M191"/>
  <c r="X190"/>
  <c r="W190"/>
  <c r="V190"/>
  <c r="D190"/>
  <c r="O19" i="2" l="1"/>
  <c r="N19"/>
  <c r="N79" i="7"/>
  <c r="L79"/>
  <c r="L74" s="1"/>
  <c r="R86" i="2"/>
  <c r="O86"/>
  <c r="M190" i="9"/>
  <c r="N86" i="2" l="1"/>
  <c r="X24" i="9" l="1"/>
  <c r="W24"/>
  <c r="W35" s="1"/>
  <c r="X23"/>
  <c r="X22"/>
  <c r="X33" s="1"/>
  <c r="X21"/>
  <c r="X32" s="1"/>
  <c r="W21"/>
  <c r="W32" s="1"/>
  <c r="V21"/>
  <c r="K48" i="2"/>
  <c r="K39" s="1"/>
  <c r="I48"/>
  <c r="I39" s="1"/>
  <c r="O184" i="9"/>
  <c r="O180" s="1"/>
  <c r="N184"/>
  <c r="M184"/>
  <c r="X180"/>
  <c r="W180"/>
  <c r="V180"/>
  <c r="U180"/>
  <c r="T180"/>
  <c r="S180"/>
  <c r="R180"/>
  <c r="Q180"/>
  <c r="P180"/>
  <c r="M180"/>
  <c r="I180"/>
  <c r="H180"/>
  <c r="G180"/>
  <c r="F180"/>
  <c r="D180"/>
  <c r="X170"/>
  <c r="W170"/>
  <c r="V170"/>
  <c r="U170"/>
  <c r="T170"/>
  <c r="S170"/>
  <c r="L48" i="2"/>
  <c r="L39" s="1"/>
  <c r="J48"/>
  <c r="J39" s="1"/>
  <c r="H48"/>
  <c r="H39" s="1"/>
  <c r="G48"/>
  <c r="G39" s="1"/>
  <c r="F48"/>
  <c r="F39" s="1"/>
  <c r="E48"/>
  <c r="E39" s="1"/>
  <c r="D48"/>
  <c r="D39" s="1"/>
  <c r="X48"/>
  <c r="P48"/>
  <c r="Q48"/>
  <c r="R48"/>
  <c r="S48"/>
  <c r="T48"/>
  <c r="U48"/>
  <c r="V48"/>
  <c r="W48"/>
  <c r="O88" i="7"/>
  <c r="N88"/>
  <c r="M88"/>
  <c r="O87"/>
  <c r="N87"/>
  <c r="M87"/>
  <c r="O86"/>
  <c r="N86"/>
  <c r="M86"/>
  <c r="X83"/>
  <c r="W83"/>
  <c r="V83"/>
  <c r="U83"/>
  <c r="T83"/>
  <c r="S83"/>
  <c r="X79"/>
  <c r="X74" s="1"/>
  <c r="W79"/>
  <c r="W74" s="1"/>
  <c r="V79"/>
  <c r="V74" s="1"/>
  <c r="U79"/>
  <c r="U74" s="1"/>
  <c r="T79"/>
  <c r="T74" s="1"/>
  <c r="S79"/>
  <c r="S74" s="1"/>
  <c r="O69"/>
  <c r="N69"/>
  <c r="M69"/>
  <c r="N24"/>
  <c r="W61"/>
  <c r="V61"/>
  <c r="U61"/>
  <c r="T61"/>
  <c r="S61"/>
  <c r="R61"/>
  <c r="Q61"/>
  <c r="P61"/>
  <c r="L61"/>
  <c r="K61"/>
  <c r="D61"/>
  <c r="X55"/>
  <c r="W55"/>
  <c r="V55"/>
  <c r="U52"/>
  <c r="U24" s="1"/>
  <c r="U23" s="1"/>
  <c r="U18" s="1"/>
  <c r="S55"/>
  <c r="S52" s="1"/>
  <c r="P24"/>
  <c r="P23" s="1"/>
  <c r="P18" s="1"/>
  <c r="O26"/>
  <c r="N26"/>
  <c r="M26"/>
  <c r="N25"/>
  <c r="M25"/>
  <c r="X51"/>
  <c r="W51"/>
  <c r="V51"/>
  <c r="X75" i="2"/>
  <c r="X86" s="1"/>
  <c r="W75"/>
  <c r="W86" s="1"/>
  <c r="V75"/>
  <c r="V86" s="1"/>
  <c r="U75"/>
  <c r="U86" s="1"/>
  <c r="T75"/>
  <c r="T86" s="1"/>
  <c r="S75"/>
  <c r="S86" s="1"/>
  <c r="D55"/>
  <c r="M48"/>
  <c r="M39" s="1"/>
  <c r="X44"/>
  <c r="W44"/>
  <c r="V44"/>
  <c r="U44"/>
  <c r="T44"/>
  <c r="T39" s="1"/>
  <c r="S44"/>
  <c r="R44"/>
  <c r="Q44"/>
  <c r="Q39" s="1"/>
  <c r="P44"/>
  <c r="P39" s="1"/>
  <c r="X110" i="9"/>
  <c r="W110"/>
  <c r="V110"/>
  <c r="X100"/>
  <c r="W100"/>
  <c r="V100"/>
  <c r="U100"/>
  <c r="T100"/>
  <c r="S100"/>
  <c r="O81"/>
  <c r="N81"/>
  <c r="M81"/>
  <c r="M80" s="1"/>
  <c r="X80"/>
  <c r="W80"/>
  <c r="V80"/>
  <c r="U80"/>
  <c r="T80"/>
  <c r="S80"/>
  <c r="R80"/>
  <c r="Q80"/>
  <c r="G80"/>
  <c r="F80"/>
  <c r="D80"/>
  <c r="X40"/>
  <c r="X26" s="1"/>
  <c r="W40"/>
  <c r="W26" s="1"/>
  <c r="V40"/>
  <c r="V26" s="1"/>
  <c r="U40"/>
  <c r="T40"/>
  <c r="S40"/>
  <c r="F40"/>
  <c r="D40"/>
  <c r="G8" i="11"/>
  <c r="N44" i="2"/>
  <c r="U39" l="1"/>
  <c r="W39"/>
  <c r="R39"/>
  <c r="V38" i="7"/>
  <c r="V40" s="1"/>
  <c r="V39" i="2"/>
  <c r="X38" i="7"/>
  <c r="X40" s="1"/>
  <c r="X39" i="2"/>
  <c r="M24"/>
  <c r="M23" s="1"/>
  <c r="M31" s="1"/>
  <c r="M55"/>
  <c r="O24"/>
  <c r="O23" s="1"/>
  <c r="O31" s="1"/>
  <c r="O55"/>
  <c r="P36" i="7"/>
  <c r="P1"/>
  <c r="E61"/>
  <c r="G61"/>
  <c r="I38"/>
  <c r="I40" s="1"/>
  <c r="I61"/>
  <c r="M61"/>
  <c r="O61"/>
  <c r="O83"/>
  <c r="I26" i="9"/>
  <c r="I28" s="1"/>
  <c r="S39" i="2"/>
  <c r="N24"/>
  <c r="N23" s="1"/>
  <c r="N31" s="1"/>
  <c r="N55"/>
  <c r="S51" i="7"/>
  <c r="S38" s="1"/>
  <c r="S24"/>
  <c r="S23" s="1"/>
  <c r="S18" s="1"/>
  <c r="U36"/>
  <c r="U1"/>
  <c r="F38"/>
  <c r="F40" s="1"/>
  <c r="F61"/>
  <c r="H38"/>
  <c r="H40" s="1"/>
  <c r="H61"/>
  <c r="J38"/>
  <c r="J40" s="1"/>
  <c r="J61"/>
  <c r="N23"/>
  <c r="N18" s="1"/>
  <c r="D26" i="9"/>
  <c r="D28" s="1"/>
  <c r="H26"/>
  <c r="H28" s="1"/>
  <c r="E26"/>
  <c r="E28" s="1"/>
  <c r="O24"/>
  <c r="X35"/>
  <c r="V20"/>
  <c r="O23"/>
  <c r="X34"/>
  <c r="F26"/>
  <c r="F28" s="1"/>
  <c r="U51" i="7"/>
  <c r="U38" s="1"/>
  <c r="T26" i="9"/>
  <c r="T28" s="1"/>
  <c r="W38" i="7"/>
  <c r="W40" s="1"/>
  <c r="S26" i="9"/>
  <c r="S28" s="1"/>
  <c r="G26"/>
  <c r="G28" s="1"/>
  <c r="U26"/>
  <c r="U28" s="1"/>
  <c r="G55" i="2"/>
  <c r="G21"/>
  <c r="G19" s="1"/>
  <c r="G31" s="1"/>
  <c r="E55"/>
  <c r="E21"/>
  <c r="E19" s="1"/>
  <c r="E31" s="1"/>
  <c r="M24" i="7"/>
  <c r="N61"/>
  <c r="X20" i="9"/>
  <c r="T51" i="7"/>
  <c r="T38" s="1"/>
  <c r="T40" s="1"/>
  <c r="O48" i="2"/>
  <c r="D8" i="11"/>
  <c r="G7"/>
  <c r="W20" i="9"/>
  <c r="O44" i="2"/>
  <c r="N48"/>
  <c r="N39" s="1"/>
  <c r="N80" i="9"/>
  <c r="N180"/>
  <c r="D10" i="11"/>
  <c r="K38" i="7"/>
  <c r="K40" s="1"/>
  <c r="Q38"/>
  <c r="Q40" s="1"/>
  <c r="D38"/>
  <c r="D40" s="1"/>
  <c r="L38"/>
  <c r="L40" s="1"/>
  <c r="G10" i="11"/>
  <c r="P38" i="7"/>
  <c r="O80" i="9"/>
  <c r="U40" i="7" l="1"/>
  <c r="P40"/>
  <c r="O39" i="2"/>
  <c r="V28" i="9"/>
  <c r="N1" i="7"/>
  <c r="N36"/>
  <c r="G38"/>
  <c r="E38"/>
  <c r="E36"/>
  <c r="E1"/>
  <c r="G36"/>
  <c r="G1"/>
  <c r="S36"/>
  <c r="S40" s="1"/>
  <c r="S1"/>
  <c r="M23"/>
  <c r="M18" s="1"/>
  <c r="X31" i="9"/>
  <c r="X28"/>
  <c r="W31"/>
  <c r="W28"/>
  <c r="N38" i="7"/>
  <c r="M38"/>
  <c r="D7" i="11"/>
  <c r="D11" s="1"/>
  <c r="J8"/>
  <c r="G11"/>
  <c r="R79" i="7"/>
  <c r="O79"/>
  <c r="O74" s="1"/>
  <c r="Q83"/>
  <c r="Q74" s="1"/>
  <c r="N83"/>
  <c r="N74" s="1"/>
  <c r="R83"/>
  <c r="G40" l="1"/>
  <c r="N40"/>
  <c r="E40"/>
  <c r="R74"/>
  <c r="M36"/>
  <c r="M40" s="1"/>
  <c r="M1"/>
  <c r="J7" i="11"/>
  <c r="J11" l="1"/>
  <c r="P83" i="7"/>
  <c r="P74" s="1"/>
  <c r="M83"/>
  <c r="M74" s="1"/>
  <c r="O26" i="9" l="1"/>
  <c r="P22" l="1"/>
  <c r="R40"/>
  <c r="R26" s="1"/>
  <c r="Q22"/>
  <c r="R22"/>
  <c r="M22" l="1"/>
  <c r="N22"/>
  <c r="O22"/>
  <c r="Q21"/>
  <c r="R21"/>
  <c r="N21" l="1"/>
  <c r="O21"/>
  <c r="R20"/>
  <c r="R29" i="7"/>
  <c r="R27" s="1"/>
  <c r="O29"/>
  <c r="O27" s="1"/>
  <c r="O20" i="9" l="1"/>
  <c r="O28" s="1"/>
  <c r="R28"/>
  <c r="R24" i="7" l="1"/>
  <c r="R23" s="1"/>
  <c r="R18" s="1"/>
  <c r="R38"/>
  <c r="O38"/>
  <c r="P21" i="9"/>
  <c r="M41"/>
  <c r="M40" s="1"/>
  <c r="P23"/>
  <c r="P40"/>
  <c r="P26" s="1"/>
  <c r="P24"/>
  <c r="O1" i="7" l="1"/>
  <c r="O18"/>
  <c r="R36"/>
  <c r="R40" s="1"/>
  <c r="R1"/>
  <c r="M21" i="9"/>
  <c r="M23"/>
  <c r="J10" i="11"/>
  <c r="O36" i="7"/>
  <c r="O40" s="1"/>
  <c r="P20" i="9"/>
  <c r="M24"/>
  <c r="Q40"/>
  <c r="N40"/>
  <c r="P28" l="1"/>
  <c r="M20"/>
  <c r="Q23"/>
  <c r="N23" l="1"/>
  <c r="Q26"/>
  <c r="Q24"/>
  <c r="N26"/>
  <c r="N24" l="1"/>
  <c r="Q20"/>
  <c r="N20" l="1"/>
  <c r="N28" s="1"/>
  <c r="Q28"/>
</calcChain>
</file>

<file path=xl/comments1.xml><?xml version="1.0" encoding="utf-8"?>
<comments xmlns="http://schemas.openxmlformats.org/spreadsheetml/2006/main">
  <authors>
    <author>Автор</author>
  </authors>
  <commentList>
    <comment ref="J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<sst xmlns="http://schemas.openxmlformats.org/spreadsheetml/2006/main" count="2394" uniqueCount="126">
  <si>
    <t>Категории  работающего персонала</t>
  </si>
  <si>
    <t>01</t>
  </si>
  <si>
    <t>02</t>
  </si>
  <si>
    <t>Всего - по      учреждениям (организациям)</t>
  </si>
  <si>
    <t>учреждения общего образования</t>
  </si>
  <si>
    <t xml:space="preserve">учреждения дополнительного образования детей      </t>
  </si>
  <si>
    <t xml:space="preserve">учреждения дошкольного образования      </t>
  </si>
  <si>
    <t xml:space="preserve">учреждения повышения квалификации и переподготовки кадров      </t>
  </si>
  <si>
    <t>библиотеки</t>
  </si>
  <si>
    <t>музеи</t>
  </si>
  <si>
    <t>Главный бухгалтер</t>
  </si>
  <si>
    <t xml:space="preserve">Руководитель </t>
  </si>
  <si>
    <t>(наименование  министерства)</t>
  </si>
  <si>
    <t>(наименование  минитстерства, управления, комитета)</t>
  </si>
  <si>
    <t>на отчетную дату</t>
  </si>
  <si>
    <t xml:space="preserve">по категориям работающих </t>
  </si>
  <si>
    <t>казенные учреждения</t>
  </si>
  <si>
    <t>бюджетные учреждения</t>
  </si>
  <si>
    <t>автономные учреждения</t>
  </si>
  <si>
    <t>уточненные плановые назначения на отчетную дату</t>
  </si>
  <si>
    <t>1</t>
  </si>
  <si>
    <t>2</t>
  </si>
  <si>
    <t>3</t>
  </si>
  <si>
    <t>4</t>
  </si>
  <si>
    <t>5</t>
  </si>
  <si>
    <t>Примечание: данные по строке 01 должны соответствовать данным по строке 02.</t>
  </si>
  <si>
    <t>Исполнитель: ФИО</t>
  </si>
  <si>
    <t>телефон</t>
  </si>
  <si>
    <t>Детско-юношеские спортивные школы</t>
  </si>
  <si>
    <t>Центры спортивной подготовки</t>
  </si>
  <si>
    <t>Наименование</t>
  </si>
  <si>
    <t>кассовое исполнение на отчетную дату</t>
  </si>
  <si>
    <t>в том числе по  источникам финансирования</t>
  </si>
  <si>
    <t>средства от платных услуг, аренды, целевых и иных поступлений</t>
  </si>
  <si>
    <t>Из стр. 01 по типам учреждений (организаций):</t>
  </si>
  <si>
    <t>…</t>
  </si>
  <si>
    <t>Расходы на оплату труда (КОСГУ 211), тыс. руб.</t>
  </si>
  <si>
    <t>Среднесписочная численность (чел.)</t>
  </si>
  <si>
    <t>Утверждено по штатному расписанию (шт.ед.)</t>
  </si>
  <si>
    <t>Фактически занято штатных единиц (шт.ед.)</t>
  </si>
  <si>
    <t>Приложение  1</t>
  </si>
  <si>
    <t>ИНФОРМАЦИЯ</t>
  </si>
  <si>
    <t>Приложение  2</t>
  </si>
  <si>
    <t>Приложение  4</t>
  </si>
  <si>
    <t>Приложение  3</t>
  </si>
  <si>
    <t>Приложение  5</t>
  </si>
  <si>
    <t>х</t>
  </si>
  <si>
    <t>на 01.01.201_ г.</t>
  </si>
  <si>
    <t>плановые назначения на 01.01.201_ г.</t>
  </si>
  <si>
    <t>на 
01.01.201_ г.</t>
  </si>
  <si>
    <t>Расходы на осуществление деятельности муниципальных учреждений за счет всех источников финансирования (КОСГУ 210-340), тыс. руб.</t>
  </si>
  <si>
    <t>учреждения молодежной политики</t>
  </si>
  <si>
    <t>прочие учреждения физкультуры и спорта</t>
  </si>
  <si>
    <t>собственные средства бюджета города</t>
  </si>
  <si>
    <t>средства, поступившие из других бюджетов бюджетной системы Российской Федерации</t>
  </si>
  <si>
    <t>средства от платных услуг,целевых и иных поступлений</t>
  </si>
  <si>
    <t>Всего  по главному распорядителю</t>
  </si>
  <si>
    <t>лица, замещающие муниципальные должности</t>
  </si>
  <si>
    <t>муниципальные служащие</t>
  </si>
  <si>
    <t>работники, замещающие должности не являющиеся должностями  муниципальной службы</t>
  </si>
  <si>
    <t>1. Сведения о численности работников органов местного</t>
  </si>
  <si>
    <t xml:space="preserve"> самоуправления города Ставрополя и фактических затратах на их </t>
  </si>
  <si>
    <t>денежное содержание на ____________</t>
  </si>
  <si>
    <t>Фактические затраты на денежное содержание работников органов местного самоуправления (тыс.руб.)</t>
  </si>
  <si>
    <t>2. Сведения о численности работников муниципальных учреждений</t>
  </si>
  <si>
    <t>города Ставрополя и фактических затратах на их денежное</t>
  </si>
  <si>
    <t>содержание на____________</t>
  </si>
  <si>
    <t>Итого:</t>
  </si>
  <si>
    <t>Приложение 6</t>
  </si>
  <si>
    <t>Среднесписочная численность работников органов местного самоуправления (чел.)</t>
  </si>
  <si>
    <t xml:space="preserve"> муниципальные служащие</t>
  </si>
  <si>
    <t>Среднесписочная численность работников подведомственных учреждений (с учетом внешних совместителей)                                      чел.</t>
  </si>
  <si>
    <t>Фактические затраты на денежное содержание работников муниципальных учреждений (с учетом внешних совместителей) тыс. руб.</t>
  </si>
  <si>
    <t>Наименование главного распорядителя бюджетных средств</t>
  </si>
  <si>
    <t>Расходы на осуществление деятельности органов местного самоуправления города Ставрополя  за счет всех источников финансирования (КОСГУ 210-340),  тыс. руб.</t>
  </si>
  <si>
    <t>к Порядку проведения мониторинга состояния численности</t>
  </si>
  <si>
    <t xml:space="preserve"> муниципальных служащих города Ставрополя и работников</t>
  </si>
  <si>
    <t xml:space="preserve"> расходов на содержание органов местного самоуправления </t>
  </si>
  <si>
    <t>и муниципальных учреждений города Ставрополя</t>
  </si>
  <si>
    <t>муниципальных учреждений города Ставрополя, а также</t>
  </si>
  <si>
    <t xml:space="preserve"> муниципальных служащих органа местного самоуправления города </t>
  </si>
  <si>
    <t xml:space="preserve">Ставрополя и работников муниципальных учреждений города Ставрополя, </t>
  </si>
  <si>
    <t xml:space="preserve">а также расходов на содержание органов местного самоуправления  </t>
  </si>
  <si>
    <t xml:space="preserve">о численности и фактических затратах на денежное содержание работников органа местного самоуправления </t>
  </si>
  <si>
    <t xml:space="preserve"> города Ставрополя, а также расходах на содержание органов местного самоуправления города Ставрополя</t>
  </si>
  <si>
    <t>работники, осуществляющие профессиональную деятельность по профессиям рабочих</t>
  </si>
  <si>
    <t xml:space="preserve">о численности и фактических затратах на денежное содержание работников  муниципальных учреждений города </t>
  </si>
  <si>
    <t>Ставрополя, а также расходах на содержание указанных учреждений в сфере образования и молодежной политики</t>
  </si>
  <si>
    <t>Ставрополя, а также расходах на содержание указанных учреждений  в сфере культуры, искусства и кинематографии</t>
  </si>
  <si>
    <t>Ставрополя, а также расходах на содержание указанных учреждений  в сфере физической культуры и спорта</t>
  </si>
  <si>
    <t>Ставрополя, а также расходах на содержание указанных учреждений  в сфере ___________________________</t>
  </si>
  <si>
    <t xml:space="preserve">                                                                     (иные)</t>
  </si>
  <si>
    <t>мку мфц</t>
  </si>
  <si>
    <t>мку хуагс</t>
  </si>
  <si>
    <t>6</t>
  </si>
  <si>
    <t xml:space="preserve">прочие учреждения </t>
  </si>
  <si>
    <t>МБУ "ЕЦДС" пассажирского транспорта" г.Ставрополя</t>
  </si>
  <si>
    <t>МБУ "Ставропольское городское лесничество"</t>
  </si>
  <si>
    <t>СВОД</t>
  </si>
  <si>
    <t>МКУ "Служба спасения" города Ставрополя</t>
  </si>
  <si>
    <t>МКУ "ЕДДС" города Ставрополя</t>
  </si>
  <si>
    <t>Комитет культуры и молодежной политики администрации города Ставрополя</t>
  </si>
  <si>
    <t>плановые назначения на 01.01.2017 г.</t>
  </si>
  <si>
    <t xml:space="preserve">культурно-досуговые организации </t>
  </si>
  <si>
    <t xml:space="preserve">прочие учреждения культуры </t>
  </si>
  <si>
    <t>МБУ "Транссигнал"</t>
  </si>
  <si>
    <t>Свод прил 2-5</t>
  </si>
  <si>
    <t xml:space="preserve">Заработная плата    211 </t>
  </si>
  <si>
    <t>на 01.01.2018 г.</t>
  </si>
  <si>
    <t>на 
01.01.2018 г.</t>
  </si>
  <si>
    <t>плановые назначения на 01.01.2018 г.</t>
  </si>
  <si>
    <t>на
01.01.2019 г.</t>
  </si>
  <si>
    <t>плановые назначения на 01.01.2019 г.</t>
  </si>
  <si>
    <t>7</t>
  </si>
  <si>
    <t>8</t>
  </si>
  <si>
    <t>9</t>
  </si>
  <si>
    <t>10</t>
  </si>
  <si>
    <t>11</t>
  </si>
  <si>
    <t>на 01.01.2019 г.</t>
  </si>
  <si>
    <t>КОНТРОЛЬ итога по приложениям: 2,3,4,5</t>
  </si>
  <si>
    <t>КОНТРОЛЬ                                                итогов по приложению: 1</t>
  </si>
  <si>
    <t>КОНТРОЛЬ</t>
  </si>
  <si>
    <t>на 01.01.2020 г.</t>
  </si>
  <si>
    <t>плановые назначения на 01.01.2020г.</t>
  </si>
  <si>
    <t>за  год 2020 года</t>
  </si>
  <si>
    <t xml:space="preserve">  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</si>
</sst>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  <numFmt numFmtId="167" formatCode="#,##0.00\ _₽"/>
    <numFmt numFmtId="168" formatCode="#,##0.00_ ;\-#,##0.00\ "/>
    <numFmt numFmtId="169" formatCode="#,##0.0"/>
    <numFmt numFmtId="170" formatCode="0.0"/>
  </numFmts>
  <fonts count="67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3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Arial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21"/>
      <name val="Arial"/>
      <family val="2"/>
      <charset val="204"/>
    </font>
    <font>
      <b/>
      <u/>
      <sz val="21"/>
      <name val="Arial"/>
      <family val="2"/>
      <charset val="204"/>
    </font>
    <font>
      <b/>
      <sz val="2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Arial Cyr"/>
      <charset val="204"/>
    </font>
    <font>
      <b/>
      <sz val="16"/>
      <color theme="6" tint="0.79998168889431442"/>
      <name val="Times New Roman"/>
      <family val="1"/>
      <charset val="204"/>
    </font>
    <font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22"/>
      <color theme="6" tint="0.79998168889431442"/>
      <name val="Arial Cyr"/>
      <charset val="204"/>
    </font>
    <font>
      <sz val="12"/>
      <color theme="6" tint="0.79998168889431442"/>
      <name val="Times New Roman"/>
      <family val="1"/>
      <charset val="204"/>
    </font>
    <font>
      <sz val="16"/>
      <color theme="6" tint="0.79998168889431442"/>
      <name val="Arial Cyr"/>
      <charset val="204"/>
    </font>
    <font>
      <sz val="1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6" tint="0.7999816888943144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rgb="FF660066"/>
      <name val="Arial Cyr"/>
      <charset val="204"/>
    </font>
    <font>
      <b/>
      <sz val="20"/>
      <color theme="6" tint="0.79998168889431442"/>
      <name val="Arial Cyr"/>
      <charset val="204"/>
    </font>
    <font>
      <b/>
      <sz val="20"/>
      <color rgb="FF7030A0"/>
      <name val="Arial Cyr"/>
      <charset val="204"/>
    </font>
    <font>
      <b/>
      <sz val="20"/>
      <color theme="6" tint="0.7999816888943144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6" tint="0.7999816888943144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947">
    <xf numFmtId="0" fontId="0" fillId="0" borderId="0" xfId="0"/>
    <xf numFmtId="0" fontId="1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164" fontId="15" fillId="0" borderId="0" xfId="1" applyFont="1" applyAlignment="1">
      <alignment wrapText="1"/>
    </xf>
    <xf numFmtId="0" fontId="13" fillId="0" borderId="0" xfId="0" applyFont="1"/>
    <xf numFmtId="0" fontId="0" fillId="3" borderId="0" xfId="0" applyFill="1"/>
    <xf numFmtId="164" fontId="23" fillId="2" borderId="7" xfId="2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164" fontId="23" fillId="0" borderId="7" xfId="2" applyFont="1" applyFill="1" applyBorder="1" applyAlignment="1">
      <alignment vertical="top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8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7" fillId="3" borderId="0" xfId="0" applyFont="1" applyFill="1" applyAlignment="1">
      <alignment horizont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11" fillId="3" borderId="0" xfId="0" applyFont="1" applyFill="1"/>
    <xf numFmtId="0" fontId="21" fillId="3" borderId="0" xfId="0" applyFont="1" applyFill="1"/>
    <xf numFmtId="49" fontId="21" fillId="3" borderId="0" xfId="0" applyNumberFormat="1" applyFont="1" applyFill="1" applyAlignment="1">
      <alignment horizontal="center"/>
    </xf>
    <xf numFmtId="0" fontId="21" fillId="3" borderId="0" xfId="0" applyFont="1" applyFill="1" applyAlignment="1"/>
    <xf numFmtId="0" fontId="21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49" fontId="21" fillId="4" borderId="13" xfId="0" applyNumberFormat="1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top" wrapText="1"/>
    </xf>
    <xf numFmtId="49" fontId="21" fillId="4" borderId="14" xfId="0" applyNumberFormat="1" applyFont="1" applyFill="1" applyBorder="1" applyAlignment="1">
      <alignment horizontal="center" vertical="top" wrapText="1"/>
    </xf>
    <xf numFmtId="0" fontId="21" fillId="4" borderId="15" xfId="0" applyFont="1" applyFill="1" applyBorder="1" applyAlignment="1">
      <alignment horizontal="center" vertical="top" wrapText="1"/>
    </xf>
    <xf numFmtId="49" fontId="23" fillId="4" borderId="11" xfId="0" applyNumberFormat="1" applyFont="1" applyFill="1" applyBorder="1" applyAlignment="1">
      <alignment horizontal="center" vertical="top" wrapText="1"/>
    </xf>
    <xf numFmtId="0" fontId="23" fillId="4" borderId="7" xfId="0" applyFont="1" applyFill="1" applyBorder="1" applyAlignment="1">
      <alignment vertical="top" wrapText="1"/>
    </xf>
    <xf numFmtId="0" fontId="23" fillId="4" borderId="12" xfId="0" applyFont="1" applyFill="1" applyBorder="1" applyAlignment="1">
      <alignment vertical="top" wrapText="1"/>
    </xf>
    <xf numFmtId="49" fontId="21" fillId="4" borderId="3" xfId="0" applyNumberFormat="1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vertical="top" wrapText="1"/>
    </xf>
    <xf numFmtId="0" fontId="21" fillId="4" borderId="2" xfId="0" applyFont="1" applyFill="1" applyBorder="1" applyAlignment="1">
      <alignment vertical="top" wrapText="1"/>
    </xf>
    <xf numFmtId="0" fontId="21" fillId="4" borderId="2" xfId="0" applyFont="1" applyFill="1" applyBorder="1"/>
    <xf numFmtId="49" fontId="21" fillId="4" borderId="10" xfId="0" applyNumberFormat="1" applyFont="1" applyFill="1" applyBorder="1" applyAlignment="1">
      <alignment horizontal="center" vertical="top" wrapText="1"/>
    </xf>
    <xf numFmtId="0" fontId="21" fillId="4" borderId="4" xfId="0" applyFont="1" applyFill="1" applyBorder="1"/>
    <xf numFmtId="164" fontId="6" fillId="4" borderId="1" xfId="2" applyFont="1" applyFill="1" applyBorder="1" applyAlignment="1">
      <alignment horizontal="center" vertical="center" wrapText="1"/>
    </xf>
    <xf numFmtId="164" fontId="6" fillId="4" borderId="1" xfId="2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164" fontId="6" fillId="4" borderId="5" xfId="2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164" fontId="23" fillId="4" borderId="7" xfId="2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right" vertical="top" wrapText="1"/>
    </xf>
    <xf numFmtId="164" fontId="21" fillId="4" borderId="1" xfId="2" applyFont="1" applyFill="1" applyBorder="1" applyAlignment="1">
      <alignment horizontal="center" vertical="center" wrapText="1"/>
    </xf>
    <xf numFmtId="164" fontId="21" fillId="4" borderId="1" xfId="2" applyFont="1" applyFill="1" applyBorder="1" applyAlignment="1">
      <alignment vertical="top" wrapText="1"/>
    </xf>
    <xf numFmtId="164" fontId="21" fillId="4" borderId="1" xfId="2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4" borderId="8" xfId="0" applyFont="1" applyFill="1" applyBorder="1" applyAlignment="1">
      <alignment vertical="top" wrapText="1"/>
    </xf>
    <xf numFmtId="0" fontId="21" fillId="4" borderId="5" xfId="0" applyFont="1" applyFill="1" applyBorder="1" applyAlignment="1">
      <alignment vertical="top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vertical="top" wrapText="1"/>
    </xf>
    <xf numFmtId="0" fontId="30" fillId="4" borderId="7" xfId="0" applyFont="1" applyFill="1" applyBorder="1" applyAlignment="1">
      <alignment horizontal="center" vertical="top" wrapText="1"/>
    </xf>
    <xf numFmtId="164" fontId="30" fillId="4" borderId="7" xfId="2" applyFont="1" applyFill="1" applyBorder="1" applyAlignment="1">
      <alignment horizontal="center" vertical="top" wrapText="1"/>
    </xf>
    <xf numFmtId="0" fontId="30" fillId="4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top" wrapText="1"/>
    </xf>
    <xf numFmtId="164" fontId="6" fillId="4" borderId="5" xfId="2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2" fontId="30" fillId="4" borderId="7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vertical="center" wrapText="1"/>
    </xf>
    <xf numFmtId="4" fontId="30" fillId="4" borderId="7" xfId="0" applyNumberFormat="1" applyFont="1" applyFill="1" applyBorder="1" applyAlignment="1">
      <alignment horizontal="center" vertical="center" wrapText="1"/>
    </xf>
    <xf numFmtId="164" fontId="30" fillId="4" borderId="1" xfId="2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vertical="top" wrapText="1"/>
    </xf>
    <xf numFmtId="4" fontId="31" fillId="4" borderId="7" xfId="0" applyNumberFormat="1" applyFont="1" applyFill="1" applyBorder="1" applyAlignment="1">
      <alignment vertical="top" wrapText="1"/>
    </xf>
    <xf numFmtId="4" fontId="29" fillId="4" borderId="7" xfId="0" applyNumberFormat="1" applyFont="1" applyFill="1" applyBorder="1" applyAlignment="1">
      <alignment vertical="top" wrapText="1"/>
    </xf>
    <xf numFmtId="4" fontId="29" fillId="4" borderId="12" xfId="0" applyNumberFormat="1" applyFont="1" applyFill="1" applyBorder="1" applyAlignment="1">
      <alignment vertical="top" wrapText="1"/>
    </xf>
    <xf numFmtId="0" fontId="32" fillId="4" borderId="1" xfId="0" applyFont="1" applyFill="1" applyBorder="1" applyAlignment="1">
      <alignment vertical="top" wrapText="1"/>
    </xf>
    <xf numFmtId="0" fontId="32" fillId="4" borderId="1" xfId="0" applyFont="1" applyFill="1" applyBorder="1" applyAlignment="1">
      <alignment horizontal="center" vertical="top" wrapText="1"/>
    </xf>
    <xf numFmtId="4" fontId="32" fillId="4" borderId="1" xfId="0" applyNumberFormat="1" applyFont="1" applyFill="1" applyBorder="1" applyAlignment="1">
      <alignment horizontal="center" vertical="center" wrapText="1"/>
    </xf>
    <xf numFmtId="4" fontId="32" fillId="4" borderId="1" xfId="0" applyNumberFormat="1" applyFont="1" applyFill="1" applyBorder="1" applyAlignment="1">
      <alignment vertical="top" wrapText="1"/>
    </xf>
    <xf numFmtId="4" fontId="32" fillId="4" borderId="1" xfId="0" applyNumberFormat="1" applyFont="1" applyFill="1" applyBorder="1" applyAlignment="1">
      <alignment horizontal="center" vertical="top" wrapText="1"/>
    </xf>
    <xf numFmtId="4" fontId="25" fillId="4" borderId="1" xfId="0" applyNumberFormat="1" applyFont="1" applyFill="1" applyBorder="1" applyAlignment="1">
      <alignment vertical="top" wrapText="1"/>
    </xf>
    <xf numFmtId="4" fontId="25" fillId="4" borderId="2" xfId="0" applyNumberFormat="1" applyFont="1" applyFill="1" applyBorder="1" applyAlignment="1">
      <alignment vertical="top" wrapText="1"/>
    </xf>
    <xf numFmtId="4" fontId="25" fillId="4" borderId="8" xfId="0" applyNumberFormat="1" applyFont="1" applyFill="1" applyBorder="1" applyAlignment="1">
      <alignment vertical="top" wrapText="1"/>
    </xf>
    <xf numFmtId="4" fontId="26" fillId="4" borderId="2" xfId="0" applyNumberFormat="1" applyFont="1" applyFill="1" applyBorder="1"/>
    <xf numFmtId="0" fontId="32" fillId="4" borderId="5" xfId="0" applyFont="1" applyFill="1" applyBorder="1" applyAlignment="1">
      <alignment vertical="top" wrapText="1"/>
    </xf>
    <xf numFmtId="4" fontId="25" fillId="4" borderId="5" xfId="0" applyNumberFormat="1" applyFont="1" applyFill="1" applyBorder="1" applyAlignment="1">
      <alignment vertical="top" wrapText="1"/>
    </xf>
    <xf numFmtId="4" fontId="25" fillId="4" borderId="9" xfId="0" applyNumberFormat="1" applyFont="1" applyFill="1" applyBorder="1" applyAlignment="1">
      <alignment vertical="top" wrapText="1"/>
    </xf>
    <xf numFmtId="4" fontId="26" fillId="4" borderId="4" xfId="0" applyNumberFormat="1" applyFont="1" applyFill="1" applyBorder="1"/>
    <xf numFmtId="4" fontId="33" fillId="4" borderId="7" xfId="0" applyNumberFormat="1" applyFont="1" applyFill="1" applyBorder="1" applyAlignment="1">
      <alignment vertical="top" wrapText="1"/>
    </xf>
    <xf numFmtId="4" fontId="33" fillId="4" borderId="12" xfId="0" applyNumberFormat="1" applyFont="1" applyFill="1" applyBorder="1" applyAlignment="1">
      <alignment vertical="top" wrapText="1"/>
    </xf>
    <xf numFmtId="4" fontId="10" fillId="4" borderId="1" xfId="0" applyNumberFormat="1" applyFont="1" applyFill="1" applyBorder="1" applyAlignment="1">
      <alignment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vertical="top" wrapText="1"/>
    </xf>
    <xf numFmtId="4" fontId="10" fillId="4" borderId="8" xfId="0" applyNumberFormat="1" applyFont="1" applyFill="1" applyBorder="1" applyAlignment="1">
      <alignment vertical="top" wrapText="1"/>
    </xf>
    <xf numFmtId="4" fontId="10" fillId="4" borderId="2" xfId="0" applyNumberFormat="1" applyFont="1" applyFill="1" applyBorder="1"/>
    <xf numFmtId="4" fontId="10" fillId="4" borderId="5" xfId="0" applyNumberFormat="1" applyFont="1" applyFill="1" applyBorder="1" applyAlignment="1">
      <alignment vertical="top" wrapText="1"/>
    </xf>
    <xf numFmtId="4" fontId="10" fillId="4" borderId="9" xfId="0" applyNumberFormat="1" applyFont="1" applyFill="1" applyBorder="1" applyAlignment="1">
      <alignment vertical="top" wrapText="1"/>
    </xf>
    <xf numFmtId="4" fontId="10" fillId="4" borderId="4" xfId="0" applyNumberFormat="1" applyFont="1" applyFill="1" applyBorder="1"/>
    <xf numFmtId="0" fontId="34" fillId="4" borderId="7" xfId="0" applyFont="1" applyFill="1" applyBorder="1" applyAlignment="1">
      <alignment horizontal="center" vertical="top" wrapText="1"/>
    </xf>
    <xf numFmtId="4" fontId="34" fillId="4" borderId="7" xfId="0" applyNumberFormat="1" applyFont="1" applyFill="1" applyBorder="1" applyAlignment="1">
      <alignment horizontal="center" vertical="top" wrapText="1"/>
    </xf>
    <xf numFmtId="0" fontId="34" fillId="4" borderId="12" xfId="0" applyFont="1" applyFill="1" applyBorder="1" applyAlignment="1">
      <alignment horizontal="center" vertical="top" wrapText="1"/>
    </xf>
    <xf numFmtId="4" fontId="34" fillId="4" borderId="17" xfId="0" applyNumberFormat="1" applyFont="1" applyFill="1" applyBorder="1" applyAlignment="1">
      <alignment horizontal="center" vertical="center" wrapText="1"/>
    </xf>
    <xf numFmtId="4" fontId="34" fillId="4" borderId="1" xfId="0" applyNumberFormat="1" applyFont="1" applyFill="1" applyBorder="1" applyAlignment="1">
      <alignment horizontal="center" vertical="center" wrapText="1"/>
    </xf>
    <xf numFmtId="4" fontId="34" fillId="4" borderId="2" xfId="0" applyNumberFormat="1" applyFont="1" applyFill="1" applyBorder="1" applyAlignment="1">
      <alignment horizontal="center" vertical="center" wrapText="1"/>
    </xf>
    <xf numFmtId="166" fontId="34" fillId="4" borderId="1" xfId="3" applyNumberFormat="1" applyFont="1" applyFill="1" applyBorder="1" applyAlignment="1" applyProtection="1">
      <alignment horizontal="center" vertical="center"/>
      <protection hidden="1"/>
    </xf>
    <xf numFmtId="4" fontId="34" fillId="4" borderId="5" xfId="0" applyNumberFormat="1" applyFont="1" applyFill="1" applyBorder="1" applyAlignment="1">
      <alignment horizontal="center" vertical="center" wrapText="1"/>
    </xf>
    <xf numFmtId="4" fontId="34" fillId="4" borderId="4" xfId="0" applyNumberFormat="1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vertical="top" wrapText="1"/>
    </xf>
    <xf numFmtId="4" fontId="32" fillId="4" borderId="1" xfId="2" applyNumberFormat="1" applyFont="1" applyFill="1" applyBorder="1" applyAlignment="1">
      <alignment horizontal="center" vertical="center" wrapText="1"/>
    </xf>
    <xf numFmtId="4" fontId="37" fillId="4" borderId="1" xfId="2" applyNumberFormat="1" applyFont="1" applyFill="1" applyBorder="1" applyAlignment="1">
      <alignment horizontal="center" vertical="center"/>
    </xf>
    <xf numFmtId="4" fontId="37" fillId="4" borderId="1" xfId="0" applyNumberFormat="1" applyFont="1" applyFill="1" applyBorder="1" applyAlignment="1">
      <alignment horizontal="center" vertical="center"/>
    </xf>
    <xf numFmtId="4" fontId="37" fillId="4" borderId="8" xfId="0" applyNumberFormat="1" applyFont="1" applyFill="1" applyBorder="1" applyAlignment="1">
      <alignment horizontal="center" vertical="center"/>
    </xf>
    <xf numFmtId="4" fontId="37" fillId="4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center" vertical="top" wrapText="1"/>
    </xf>
    <xf numFmtId="164" fontId="31" fillId="4" borderId="7" xfId="2" applyFont="1" applyFill="1" applyBorder="1" applyAlignment="1">
      <alignment horizontal="center" vertical="top" wrapText="1"/>
    </xf>
    <xf numFmtId="0" fontId="31" fillId="4" borderId="12" xfId="0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3" fontId="32" fillId="4" borderId="1" xfId="0" applyNumberFormat="1" applyFont="1" applyFill="1" applyBorder="1" applyAlignment="1">
      <alignment vertical="top" wrapText="1"/>
    </xf>
    <xf numFmtId="164" fontId="32" fillId="4" borderId="1" xfId="2" applyFont="1" applyFill="1" applyBorder="1" applyAlignment="1">
      <alignment horizontal="center" vertical="top" wrapText="1"/>
    </xf>
    <xf numFmtId="4" fontId="37" fillId="4" borderId="1" xfId="0" applyNumberFormat="1" applyFont="1" applyFill="1" applyBorder="1" applyAlignment="1">
      <alignment horizontal="center"/>
    </xf>
    <xf numFmtId="0" fontId="37" fillId="4" borderId="1" xfId="0" applyFont="1" applyFill="1" applyBorder="1"/>
    <xf numFmtId="0" fontId="37" fillId="4" borderId="8" xfId="0" applyFont="1" applyFill="1" applyBorder="1"/>
    <xf numFmtId="0" fontId="37" fillId="4" borderId="2" xfId="0" applyFont="1" applyFill="1" applyBorder="1"/>
    <xf numFmtId="164" fontId="31" fillId="4" borderId="1" xfId="2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vertical="top" wrapText="1"/>
    </xf>
    <xf numFmtId="0" fontId="31" fillId="4" borderId="2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" fontId="37" fillId="4" borderId="1" xfId="0" applyNumberFormat="1" applyFont="1" applyFill="1" applyBorder="1" applyAlignment="1">
      <alignment horizontal="center" vertical="top"/>
    </xf>
    <xf numFmtId="0" fontId="37" fillId="4" borderId="1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32" fillId="4" borderId="5" xfId="0" applyFont="1" applyFill="1" applyBorder="1" applyAlignment="1">
      <alignment horizontal="center" vertical="top" wrapText="1"/>
    </xf>
    <xf numFmtId="0" fontId="37" fillId="4" borderId="5" xfId="0" applyFont="1" applyFill="1" applyBorder="1" applyAlignment="1">
      <alignment horizontal="center"/>
    </xf>
    <xf numFmtId="0" fontId="37" fillId="4" borderId="5" xfId="0" applyFont="1" applyFill="1" applyBorder="1"/>
    <xf numFmtId="0" fontId="37" fillId="4" borderId="9" xfId="0" applyFont="1" applyFill="1" applyBorder="1"/>
    <xf numFmtId="0" fontId="37" fillId="4" borderId="4" xfId="0" applyFont="1" applyFill="1" applyBorder="1"/>
    <xf numFmtId="0" fontId="29" fillId="4" borderId="7" xfId="0" applyFont="1" applyFill="1" applyBorder="1" applyAlignment="1">
      <alignment vertical="top" wrapText="1"/>
    </xf>
    <xf numFmtId="0" fontId="29" fillId="4" borderId="12" xfId="0" applyFont="1" applyFill="1" applyBorder="1" applyAlignment="1">
      <alignment vertical="top" wrapText="1"/>
    </xf>
    <xf numFmtId="0" fontId="25" fillId="4" borderId="1" xfId="0" applyFont="1" applyFill="1" applyBorder="1" applyAlignment="1">
      <alignment vertical="top" wrapText="1"/>
    </xf>
    <xf numFmtId="4" fontId="25" fillId="4" borderId="1" xfId="0" applyNumberFormat="1" applyFont="1" applyFill="1" applyBorder="1" applyAlignment="1">
      <alignment horizontal="center" vertical="top" wrapText="1"/>
    </xf>
    <xf numFmtId="164" fontId="25" fillId="4" borderId="1" xfId="2" applyFont="1" applyFill="1" applyBorder="1" applyAlignment="1">
      <alignment horizontal="center" vertical="top" wrapText="1"/>
    </xf>
    <xf numFmtId="0" fontId="26" fillId="4" borderId="1" xfId="0" applyFont="1" applyFill="1" applyBorder="1"/>
    <xf numFmtId="0" fontId="26" fillId="4" borderId="8" xfId="0" applyFont="1" applyFill="1" applyBorder="1"/>
    <xf numFmtId="0" fontId="26" fillId="4" borderId="2" xfId="0" applyFont="1" applyFill="1" applyBorder="1"/>
    <xf numFmtId="4" fontId="26" fillId="4" borderId="1" xfId="0" applyNumberFormat="1" applyFont="1" applyFill="1" applyBorder="1" applyAlignment="1">
      <alignment horizontal="center"/>
    </xf>
    <xf numFmtId="0" fontId="29" fillId="4" borderId="1" xfId="0" applyFont="1" applyFill="1" applyBorder="1" applyAlignment="1">
      <alignment vertical="top" wrapText="1"/>
    </xf>
    <xf numFmtId="0" fontId="29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25" fillId="4" borderId="5" xfId="0" applyFont="1" applyFill="1" applyBorder="1" applyAlignment="1">
      <alignment vertical="top" wrapText="1"/>
    </xf>
    <xf numFmtId="4" fontId="25" fillId="4" borderId="5" xfId="0" applyNumberFormat="1" applyFont="1" applyFill="1" applyBorder="1" applyAlignment="1">
      <alignment horizontal="center" vertical="top" wrapText="1"/>
    </xf>
    <xf numFmtId="164" fontId="25" fillId="4" borderId="5" xfId="2" applyFont="1" applyFill="1" applyBorder="1" applyAlignment="1">
      <alignment horizontal="center" vertical="top" wrapText="1"/>
    </xf>
    <xf numFmtId="4" fontId="26" fillId="4" borderId="5" xfId="0" applyNumberFormat="1" applyFont="1" applyFill="1" applyBorder="1" applyAlignment="1">
      <alignment horizontal="center"/>
    </xf>
    <xf numFmtId="0" fontId="26" fillId="4" borderId="5" xfId="0" applyFont="1" applyFill="1" applyBorder="1"/>
    <xf numFmtId="0" fontId="26" fillId="4" borderId="9" xfId="0" applyFont="1" applyFill="1" applyBorder="1"/>
    <xf numFmtId="0" fontId="26" fillId="4" borderId="4" xfId="0" applyFont="1" applyFill="1" applyBorder="1"/>
    <xf numFmtId="0" fontId="1" fillId="4" borderId="13" xfId="0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24" fillId="4" borderId="3" xfId="0" applyNumberFormat="1" applyFont="1" applyFill="1" applyBorder="1" applyAlignment="1">
      <alignment vertical="top" wrapText="1"/>
    </xf>
    <xf numFmtId="0" fontId="24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vertical="top" wrapText="1"/>
    </xf>
    <xf numFmtId="0" fontId="13" fillId="4" borderId="5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164" fontId="35" fillId="4" borderId="1" xfId="2" applyFont="1" applyFill="1" applyBorder="1" applyAlignment="1">
      <alignment horizontal="center" vertical="center" wrapText="1"/>
    </xf>
    <xf numFmtId="164" fontId="35" fillId="4" borderId="7" xfId="2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1" fillId="5" borderId="0" xfId="0" applyFont="1" applyFill="1"/>
    <xf numFmtId="49" fontId="24" fillId="4" borderId="11" xfId="0" applyNumberFormat="1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vertical="top" wrapText="1"/>
    </xf>
    <xf numFmtId="4" fontId="23" fillId="4" borderId="7" xfId="2" applyNumberFormat="1" applyFont="1" applyFill="1" applyBorder="1" applyAlignment="1">
      <alignment horizontal="center" vertical="top" wrapText="1"/>
    </xf>
    <xf numFmtId="4" fontId="23" fillId="4" borderId="12" xfId="2" applyNumberFormat="1" applyFont="1" applyFill="1" applyBorder="1" applyAlignment="1">
      <alignment horizontal="center" vertical="top" wrapText="1"/>
    </xf>
    <xf numFmtId="4" fontId="23" fillId="4" borderId="1" xfId="2" applyNumberFormat="1" applyFont="1" applyFill="1" applyBorder="1" applyAlignment="1">
      <alignment horizontal="center" vertical="top" wrapText="1"/>
    </xf>
    <xf numFmtId="4" fontId="30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9" fontId="5" fillId="4" borderId="3" xfId="0" applyNumberFormat="1" applyFont="1" applyFill="1" applyBorder="1" applyAlignment="1">
      <alignment vertical="top" wrapText="1"/>
    </xf>
    <xf numFmtId="0" fontId="0" fillId="4" borderId="0" xfId="0" applyFill="1"/>
    <xf numFmtId="4" fontId="39" fillId="3" borderId="0" xfId="0" applyNumberFormat="1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/>
    </xf>
    <xf numFmtId="4" fontId="0" fillId="3" borderId="0" xfId="0" applyNumberFormat="1" applyFill="1"/>
    <xf numFmtId="4" fontId="40" fillId="3" borderId="0" xfId="0" applyNumberFormat="1" applyFont="1" applyFill="1" applyAlignment="1">
      <alignment horizontal="center" vertical="center"/>
    </xf>
    <xf numFmtId="0" fontId="36" fillId="3" borderId="0" xfId="0" applyFont="1" applyFill="1"/>
    <xf numFmtId="168" fontId="35" fillId="3" borderId="0" xfId="0" applyNumberFormat="1" applyFont="1" applyFill="1"/>
    <xf numFmtId="4" fontId="35" fillId="3" borderId="0" xfId="0" applyNumberFormat="1" applyFont="1" applyFill="1"/>
    <xf numFmtId="0" fontId="6" fillId="3" borderId="0" xfId="0" applyFont="1" applyFill="1" applyAlignment="1">
      <alignment horizontal="left"/>
    </xf>
    <xf numFmtId="0" fontId="21" fillId="6" borderId="0" xfId="0" applyFont="1" applyFill="1"/>
    <xf numFmtId="0" fontId="21" fillId="6" borderId="1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49" fontId="21" fillId="6" borderId="13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top" wrapText="1"/>
    </xf>
    <xf numFmtId="49" fontId="21" fillId="6" borderId="14" xfId="0" applyNumberFormat="1" applyFont="1" applyFill="1" applyBorder="1" applyAlignment="1">
      <alignment horizontal="center" vertical="top" wrapText="1"/>
    </xf>
    <xf numFmtId="0" fontId="21" fillId="6" borderId="15" xfId="0" applyFont="1" applyFill="1" applyBorder="1" applyAlignment="1">
      <alignment horizontal="center" vertical="top" wrapText="1"/>
    </xf>
    <xf numFmtId="49" fontId="23" fillId="6" borderId="11" xfId="0" applyNumberFormat="1" applyFont="1" applyFill="1" applyBorder="1" applyAlignment="1">
      <alignment horizontal="center" vertical="top" wrapText="1"/>
    </xf>
    <xf numFmtId="0" fontId="23" fillId="6" borderId="7" xfId="0" applyFont="1" applyFill="1" applyBorder="1" applyAlignment="1">
      <alignment vertical="top" wrapText="1"/>
    </xf>
    <xf numFmtId="0" fontId="30" fillId="6" borderId="7" xfId="0" applyFont="1" applyFill="1" applyBorder="1" applyAlignment="1">
      <alignment vertical="top" wrapText="1"/>
    </xf>
    <xf numFmtId="164" fontId="30" fillId="6" borderId="7" xfId="2" applyFont="1" applyFill="1" applyBorder="1" applyAlignment="1">
      <alignment vertical="top" wrapText="1"/>
    </xf>
    <xf numFmtId="2" fontId="30" fillId="6" borderId="7" xfId="0" applyNumberFormat="1" applyFont="1" applyFill="1" applyBorder="1" applyAlignment="1">
      <alignment vertical="top" wrapText="1"/>
    </xf>
    <xf numFmtId="0" fontId="30" fillId="6" borderId="12" xfId="0" applyFont="1" applyFill="1" applyBorder="1" applyAlignment="1">
      <alignment vertical="top" wrapText="1"/>
    </xf>
    <xf numFmtId="49" fontId="21" fillId="6" borderId="3" xfId="0" applyNumberFormat="1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164" fontId="6" fillId="6" borderId="1" xfId="2" applyFont="1" applyFill="1" applyBorder="1" applyAlignment="1">
      <alignment horizontal="center" vertical="center" wrapText="1"/>
    </xf>
    <xf numFmtId="164" fontId="6" fillId="6" borderId="1" xfId="2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2" xfId="0" applyFont="1" applyFill="1" applyBorder="1"/>
    <xf numFmtId="168" fontId="6" fillId="6" borderId="1" xfId="2" applyNumberFormat="1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164" fontId="6" fillId="6" borderId="5" xfId="2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top" wrapText="1"/>
    </xf>
    <xf numFmtId="0" fontId="6" fillId="6" borderId="4" xfId="0" applyFont="1" applyFill="1" applyBorder="1"/>
    <xf numFmtId="0" fontId="21" fillId="3" borderId="19" xfId="0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49" fontId="21" fillId="3" borderId="14" xfId="0" applyNumberFormat="1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30" fillId="3" borderId="7" xfId="0" applyFont="1" applyFill="1" applyBorder="1" applyAlignment="1">
      <alignment vertical="top" wrapText="1"/>
    </xf>
    <xf numFmtId="164" fontId="45" fillId="3" borderId="7" xfId="2" applyFont="1" applyFill="1" applyBorder="1" applyAlignment="1">
      <alignment vertical="center" wrapText="1"/>
    </xf>
    <xf numFmtId="4" fontId="45" fillId="3" borderId="7" xfId="0" applyNumberFormat="1" applyFont="1" applyFill="1" applyBorder="1" applyAlignment="1">
      <alignment vertical="center" wrapText="1"/>
    </xf>
    <xf numFmtId="4" fontId="45" fillId="3" borderId="12" xfId="0" applyNumberFormat="1" applyFont="1" applyFill="1" applyBorder="1" applyAlignment="1">
      <alignment vertical="center" wrapText="1"/>
    </xf>
    <xf numFmtId="49" fontId="21" fillId="3" borderId="3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64" fontId="46" fillId="3" borderId="1" xfId="2" applyFont="1" applyFill="1" applyBorder="1" applyAlignment="1">
      <alignment vertical="center" wrapText="1"/>
    </xf>
    <xf numFmtId="164" fontId="46" fillId="3" borderId="1" xfId="2" applyFont="1" applyFill="1" applyBorder="1" applyAlignment="1">
      <alignment horizontal="center" vertical="center" wrapText="1"/>
    </xf>
    <xf numFmtId="4" fontId="46" fillId="3" borderId="1" xfId="0" applyNumberFormat="1" applyFont="1" applyFill="1" applyBorder="1" applyAlignment="1">
      <alignment vertical="center" wrapText="1"/>
    </xf>
    <xf numFmtId="4" fontId="46" fillId="3" borderId="1" xfId="2" applyNumberFormat="1" applyFont="1" applyFill="1" applyBorder="1" applyAlignment="1">
      <alignment vertical="center" wrapText="1"/>
    </xf>
    <xf numFmtId="49" fontId="21" fillId="3" borderId="10" xfId="0" applyNumberFormat="1" applyFont="1" applyFill="1" applyBorder="1" applyAlignment="1">
      <alignment horizontal="center" vertical="top" wrapText="1"/>
    </xf>
    <xf numFmtId="164" fontId="46" fillId="3" borderId="5" xfId="2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49" fontId="47" fillId="4" borderId="10" xfId="0" applyNumberFormat="1" applyFont="1" applyFill="1" applyBorder="1" applyAlignment="1">
      <alignment horizontal="center" vertical="top" wrapText="1"/>
    </xf>
    <xf numFmtId="169" fontId="32" fillId="4" borderId="1" xfId="0" applyNumberFormat="1" applyFont="1" applyFill="1" applyBorder="1" applyAlignment="1">
      <alignment vertical="top" wrapText="1"/>
    </xf>
    <xf numFmtId="0" fontId="50" fillId="3" borderId="0" xfId="0" applyFont="1" applyFill="1"/>
    <xf numFmtId="49" fontId="18" fillId="4" borderId="10" xfId="0" applyNumberFormat="1" applyFont="1" applyFill="1" applyBorder="1" applyAlignment="1">
      <alignment horizontal="center" vertical="top" wrapText="1"/>
    </xf>
    <xf numFmtId="43" fontId="21" fillId="3" borderId="0" xfId="0" applyNumberFormat="1" applyFont="1" applyFill="1"/>
    <xf numFmtId="1" fontId="12" fillId="3" borderId="1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horizontal="right" vertical="top" wrapText="1"/>
    </xf>
    <xf numFmtId="1" fontId="12" fillId="3" borderId="1" xfId="0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>
      <alignment vertical="top" wrapText="1"/>
    </xf>
    <xf numFmtId="1" fontId="12" fillId="3" borderId="5" xfId="0" applyNumberFormat="1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vertical="top" wrapText="1"/>
    </xf>
    <xf numFmtId="3" fontId="51" fillId="3" borderId="1" xfId="0" applyNumberFormat="1" applyFont="1" applyFill="1" applyBorder="1" applyAlignment="1">
      <alignment vertical="top" wrapText="1"/>
    </xf>
    <xf numFmtId="4" fontId="51" fillId="3" borderId="1" xfId="0" applyNumberFormat="1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vertical="top" wrapText="1"/>
    </xf>
    <xf numFmtId="3" fontId="51" fillId="3" borderId="5" xfId="0" applyNumberFormat="1" applyFont="1" applyFill="1" applyBorder="1" applyAlignment="1">
      <alignment vertical="top" wrapText="1"/>
    </xf>
    <xf numFmtId="4" fontId="51" fillId="3" borderId="5" xfId="0" applyNumberFormat="1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4" fontId="21" fillId="3" borderId="0" xfId="0" applyNumberFormat="1" applyFont="1" applyFill="1"/>
    <xf numFmtId="4" fontId="23" fillId="8" borderId="1" xfId="2" applyNumberFormat="1" applyFont="1" applyFill="1" applyBorder="1" applyAlignment="1">
      <alignment horizontal="center" vertical="top" wrapText="1"/>
    </xf>
    <xf numFmtId="0" fontId="0" fillId="3" borderId="0" xfId="0" applyFont="1" applyFill="1"/>
    <xf numFmtId="0" fontId="28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49" fillId="3" borderId="0" xfId="0" applyFont="1" applyFill="1"/>
    <xf numFmtId="0" fontId="49" fillId="3" borderId="0" xfId="0" applyFont="1" applyFill="1" applyAlignment="1">
      <alignment horizontal="center"/>
    </xf>
    <xf numFmtId="4" fontId="30" fillId="3" borderId="0" xfId="0" applyNumberFormat="1" applyFont="1" applyFill="1"/>
    <xf numFmtId="0" fontId="6" fillId="3" borderId="0" xfId="0" applyFont="1" applyFill="1"/>
    <xf numFmtId="0" fontId="50" fillId="7" borderId="0" xfId="0" applyFont="1" applyFill="1"/>
    <xf numFmtId="0" fontId="53" fillId="3" borderId="0" xfId="0" applyFont="1" applyFill="1"/>
    <xf numFmtId="49" fontId="54" fillId="6" borderId="10" xfId="0" applyNumberFormat="1" applyFont="1" applyFill="1" applyBorder="1" applyAlignment="1">
      <alignment horizontal="center" vertical="top" wrapText="1"/>
    </xf>
    <xf numFmtId="4" fontId="30" fillId="4" borderId="7" xfId="2" applyNumberFormat="1" applyFont="1" applyFill="1" applyBorder="1" applyAlignment="1">
      <alignment horizontal="center" vertical="top" wrapText="1"/>
    </xf>
    <xf numFmtId="0" fontId="54" fillId="3" borderId="0" xfId="0" applyFont="1" applyFill="1"/>
    <xf numFmtId="169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top" wrapText="1"/>
    </xf>
    <xf numFmtId="4" fontId="32" fillId="0" borderId="1" xfId="0" applyNumberFormat="1" applyFont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vertical="top" wrapText="1"/>
    </xf>
    <xf numFmtId="4" fontId="32" fillId="0" borderId="1" xfId="0" applyNumberFormat="1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4" fontId="32" fillId="0" borderId="5" xfId="0" applyNumberFormat="1" applyFont="1" applyBorder="1" applyAlignment="1">
      <alignment horizontal="center" vertical="center" wrapText="1"/>
    </xf>
    <xf numFmtId="4" fontId="32" fillId="2" borderId="5" xfId="0" applyNumberFormat="1" applyFont="1" applyFill="1" applyBorder="1" applyAlignment="1">
      <alignment vertical="top" wrapText="1"/>
    </xf>
    <xf numFmtId="4" fontId="32" fillId="0" borderId="5" xfId="0" applyNumberFormat="1" applyFont="1" applyBorder="1" applyAlignment="1">
      <alignment vertical="top" wrapText="1"/>
    </xf>
    <xf numFmtId="0" fontId="0" fillId="9" borderId="1" xfId="0" applyFill="1" applyBorder="1"/>
    <xf numFmtId="0" fontId="0" fillId="3" borderId="1" xfId="0" applyFill="1" applyBorder="1"/>
    <xf numFmtId="4" fontId="0" fillId="9" borderId="1" xfId="0" applyNumberFormat="1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0" fontId="22" fillId="9" borderId="1" xfId="0" applyFont="1" applyFill="1" applyBorder="1"/>
    <xf numFmtId="0" fontId="22" fillId="3" borderId="1" xfId="0" applyFont="1" applyFill="1" applyBorder="1"/>
    <xf numFmtId="4" fontId="22" fillId="9" borderId="1" xfId="0" applyNumberFormat="1" applyFont="1" applyFill="1" applyBorder="1"/>
    <xf numFmtId="4" fontId="22" fillId="3" borderId="1" xfId="0" applyNumberFormat="1" applyFont="1" applyFill="1" applyBorder="1"/>
    <xf numFmtId="4" fontId="22" fillId="3" borderId="2" xfId="0" applyNumberFormat="1" applyFont="1" applyFill="1" applyBorder="1"/>
    <xf numFmtId="0" fontId="1" fillId="9" borderId="1" xfId="0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vertical="top" wrapText="1"/>
    </xf>
    <xf numFmtId="49" fontId="54" fillId="4" borderId="10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" fontId="33" fillId="0" borderId="1" xfId="0" applyNumberFormat="1" applyFont="1" applyFill="1" applyBorder="1" applyAlignment="1">
      <alignment vertical="top" wrapText="1"/>
    </xf>
    <xf numFmtId="0" fontId="55" fillId="3" borderId="0" xfId="0" applyFont="1" applyFill="1"/>
    <xf numFmtId="4" fontId="32" fillId="0" borderId="1" xfId="0" applyNumberFormat="1" applyFont="1" applyFill="1" applyBorder="1" applyAlignment="1">
      <alignment vertical="top" wrapText="1"/>
    </xf>
    <xf numFmtId="4" fontId="37" fillId="0" borderId="1" xfId="0" applyNumberFormat="1" applyFont="1" applyFill="1" applyBorder="1" applyAlignment="1">
      <alignment vertical="top"/>
    </xf>
    <xf numFmtId="4" fontId="38" fillId="3" borderId="7" xfId="0" applyNumberFormat="1" applyFont="1" applyFill="1" applyBorder="1" applyAlignment="1">
      <alignment vertical="top" wrapText="1"/>
    </xf>
    <xf numFmtId="4" fontId="23" fillId="3" borderId="27" xfId="0" applyNumberFormat="1" applyFont="1" applyFill="1" applyBorder="1" applyAlignment="1">
      <alignment horizontal="center" vertical="center" wrapText="1"/>
    </xf>
    <xf numFmtId="4" fontId="23" fillId="3" borderId="38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38" fillId="2" borderId="7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50" fillId="11" borderId="0" xfId="0" applyFont="1" applyFill="1"/>
    <xf numFmtId="0" fontId="1" fillId="3" borderId="1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8" fillId="3" borderId="17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22" fillId="0" borderId="2" xfId="0" applyFont="1" applyBorder="1"/>
    <xf numFmtId="0" fontId="12" fillId="0" borderId="9" xfId="0" applyFont="1" applyBorder="1" applyAlignment="1">
      <alignment vertical="top" wrapText="1"/>
    </xf>
    <xf numFmtId="0" fontId="22" fillId="0" borderId="4" xfId="0" applyFont="1" applyBorder="1"/>
    <xf numFmtId="0" fontId="29" fillId="12" borderId="7" xfId="0" applyFont="1" applyFill="1" applyBorder="1" applyAlignment="1">
      <alignment vertical="top" wrapText="1"/>
    </xf>
    <xf numFmtId="4" fontId="29" fillId="12" borderId="7" xfId="0" applyNumberFormat="1" applyFont="1" applyFill="1" applyBorder="1" applyAlignment="1">
      <alignment vertical="top" wrapText="1"/>
    </xf>
    <xf numFmtId="4" fontId="25" fillId="2" borderId="1" xfId="0" applyNumberFormat="1" applyFont="1" applyFill="1" applyBorder="1" applyAlignment="1">
      <alignment vertical="top" wrapText="1"/>
    </xf>
    <xf numFmtId="0" fontId="29" fillId="12" borderId="12" xfId="0" applyFont="1" applyFill="1" applyBorder="1" applyAlignment="1">
      <alignment vertical="top" wrapText="1"/>
    </xf>
    <xf numFmtId="0" fontId="25" fillId="0" borderId="1" xfId="0" applyFont="1" applyBorder="1" applyAlignment="1">
      <alignment horizontal="right" vertical="top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vertical="top" wrapText="1"/>
    </xf>
    <xf numFmtId="4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6" fillId="0" borderId="2" xfId="0" applyFont="1" applyBorder="1"/>
    <xf numFmtId="0" fontId="25" fillId="0" borderId="5" xfId="0" applyFont="1" applyBorder="1" applyAlignment="1">
      <alignment vertical="top" wrapText="1"/>
    </xf>
    <xf numFmtId="0" fontId="25" fillId="0" borderId="5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26" fillId="0" borderId="4" xfId="0" applyFont="1" applyBorder="1"/>
    <xf numFmtId="0" fontId="31" fillId="12" borderId="7" xfId="0" applyFont="1" applyFill="1" applyBorder="1" applyAlignment="1">
      <alignment vertical="top" wrapText="1"/>
    </xf>
    <xf numFmtId="4" fontId="31" fillId="12" borderId="7" xfId="0" applyNumberFormat="1" applyFont="1" applyFill="1" applyBorder="1" applyAlignment="1">
      <alignment vertical="top" wrapText="1"/>
    </xf>
    <xf numFmtId="4" fontId="37" fillId="0" borderId="1" xfId="0" applyNumberFormat="1" applyFont="1" applyBorder="1"/>
    <xf numFmtId="0" fontId="31" fillId="12" borderId="1" xfId="0" applyFont="1" applyFill="1" applyBorder="1" applyAlignment="1">
      <alignment vertical="top" wrapText="1"/>
    </xf>
    <xf numFmtId="4" fontId="31" fillId="12" borderId="1" xfId="0" applyNumberFormat="1" applyFont="1" applyFill="1" applyBorder="1" applyAlignment="1">
      <alignment vertical="top" wrapText="1"/>
    </xf>
    <xf numFmtId="0" fontId="31" fillId="0" borderId="7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4" fillId="3" borderId="30" xfId="0" applyFont="1" applyFill="1" applyBorder="1" applyAlignment="1">
      <alignment horizontal="center" vertical="center" wrapText="1"/>
    </xf>
    <xf numFmtId="0" fontId="34" fillId="3" borderId="27" xfId="0" applyFont="1" applyFill="1" applyBorder="1" applyAlignment="1">
      <alignment horizontal="center" vertical="center" wrapText="1"/>
    </xf>
    <xf numFmtId="4" fontId="34" fillId="3" borderId="27" xfId="0" applyNumberFormat="1" applyFont="1" applyFill="1" applyBorder="1" applyAlignment="1">
      <alignment horizontal="center" vertical="center" wrapText="1"/>
    </xf>
    <xf numFmtId="4" fontId="34" fillId="3" borderId="28" xfId="3" applyNumberFormat="1" applyFont="1" applyFill="1" applyBorder="1" applyAlignment="1" applyProtection="1">
      <alignment horizontal="center" vertical="center"/>
      <protection hidden="1"/>
    </xf>
    <xf numFmtId="4" fontId="34" fillId="3" borderId="38" xfId="0" applyNumberFormat="1" applyFont="1" applyFill="1" applyBorder="1" applyAlignment="1">
      <alignment horizontal="center" vertical="center" wrapText="1"/>
    </xf>
    <xf numFmtId="0" fontId="56" fillId="3" borderId="3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56" fillId="3" borderId="17" xfId="0" applyFont="1" applyFill="1" applyBorder="1" applyAlignment="1">
      <alignment horizontal="center" vertical="center" wrapText="1"/>
    </xf>
    <xf numFmtId="4" fontId="56" fillId="3" borderId="17" xfId="0" applyNumberFormat="1" applyFont="1" applyFill="1" applyBorder="1" applyAlignment="1">
      <alignment horizontal="center" vertical="center" wrapText="1"/>
    </xf>
    <xf numFmtId="4" fontId="56" fillId="3" borderId="1" xfId="0" applyNumberFormat="1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 wrapText="1"/>
    </xf>
    <xf numFmtId="0" fontId="56" fillId="3" borderId="5" xfId="0" applyFont="1" applyFill="1" applyBorder="1" applyAlignment="1">
      <alignment horizontal="center" vertical="center" wrapText="1"/>
    </xf>
    <xf numFmtId="4" fontId="56" fillId="3" borderId="5" xfId="0" applyNumberFormat="1" applyFont="1" applyFill="1" applyBorder="1" applyAlignment="1">
      <alignment horizontal="center" vertical="center" wrapText="1"/>
    </xf>
    <xf numFmtId="0" fontId="31" fillId="10" borderId="40" xfId="0" applyFont="1" applyFill="1" applyBorder="1" applyAlignment="1">
      <alignment horizontal="center" vertical="top" wrapText="1"/>
    </xf>
    <xf numFmtId="4" fontId="31" fillId="10" borderId="40" xfId="0" applyNumberFormat="1" applyFont="1" applyFill="1" applyBorder="1" applyAlignment="1">
      <alignment vertical="top" wrapText="1"/>
    </xf>
    <xf numFmtId="4" fontId="31" fillId="10" borderId="40" xfId="0" applyNumberFormat="1" applyFont="1" applyFill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4" fontId="32" fillId="10" borderId="34" xfId="0" applyNumberFormat="1" applyFont="1" applyFill="1" applyBorder="1" applyAlignment="1">
      <alignment horizontal="center" vertical="top" wrapText="1"/>
    </xf>
    <xf numFmtId="0" fontId="32" fillId="0" borderId="35" xfId="0" applyFont="1" applyBorder="1" applyAlignment="1">
      <alignment horizontal="center" vertical="top" wrapText="1"/>
    </xf>
    <xf numFmtId="4" fontId="30" fillId="4" borderId="7" xfId="0" applyNumberFormat="1" applyFont="1" applyFill="1" applyBorder="1" applyAlignment="1">
      <alignment horizontal="center" vertical="top" wrapText="1"/>
    </xf>
    <xf numFmtId="4" fontId="30" fillId="4" borderId="12" xfId="0" applyNumberFormat="1" applyFont="1" applyFill="1" applyBorder="1" applyAlignment="1">
      <alignment horizontal="center" vertical="top" wrapText="1"/>
    </xf>
    <xf numFmtId="4" fontId="32" fillId="0" borderId="34" xfId="0" applyNumberFormat="1" applyFont="1" applyBorder="1" applyAlignment="1">
      <alignment horizontal="center" vertical="center" wrapText="1"/>
    </xf>
    <xf numFmtId="4" fontId="32" fillId="10" borderId="34" xfId="0" applyNumberFormat="1" applyFont="1" applyFill="1" applyBorder="1" applyAlignment="1">
      <alignment vertical="top" wrapText="1"/>
    </xf>
    <xf numFmtId="4" fontId="32" fillId="0" borderId="34" xfId="0" applyNumberFormat="1" applyFont="1" applyBorder="1" applyAlignment="1">
      <alignment vertical="top" wrapText="1"/>
    </xf>
    <xf numFmtId="4" fontId="32" fillId="0" borderId="34" xfId="0" applyNumberFormat="1" applyFont="1" applyBorder="1" applyAlignment="1">
      <alignment horizontal="center" vertical="top" wrapText="1"/>
    </xf>
    <xf numFmtId="4" fontId="30" fillId="4" borderId="1" xfId="0" applyNumberFormat="1" applyFont="1" applyFill="1" applyBorder="1" applyAlignment="1">
      <alignment horizontal="center" vertical="top" wrapText="1"/>
    </xf>
    <xf numFmtId="4" fontId="30" fillId="4" borderId="2" xfId="0" applyNumberFormat="1" applyFont="1" applyFill="1" applyBorder="1" applyAlignment="1">
      <alignment horizontal="center" vertical="top" wrapText="1"/>
    </xf>
    <xf numFmtId="4" fontId="30" fillId="4" borderId="8" xfId="0" applyNumberFormat="1" applyFont="1" applyFill="1" applyBorder="1" applyAlignment="1">
      <alignment horizontal="center" vertical="top" wrapText="1"/>
    </xf>
    <xf numFmtId="4" fontId="30" fillId="4" borderId="2" xfId="0" applyNumberFormat="1" applyFont="1" applyFill="1" applyBorder="1" applyAlignment="1">
      <alignment horizontal="center"/>
    </xf>
    <xf numFmtId="4" fontId="32" fillId="0" borderId="35" xfId="0" applyNumberFormat="1" applyFont="1" applyBorder="1" applyAlignment="1">
      <alignment horizontal="center" vertical="center" wrapText="1"/>
    </xf>
    <xf numFmtId="4" fontId="32" fillId="10" borderId="35" xfId="0" applyNumberFormat="1" applyFont="1" applyFill="1" applyBorder="1" applyAlignment="1">
      <alignment horizontal="center" vertical="top" wrapText="1"/>
    </xf>
    <xf numFmtId="4" fontId="32" fillId="0" borderId="35" xfId="0" applyNumberFormat="1" applyFont="1" applyBorder="1" applyAlignment="1">
      <alignment horizontal="center" vertical="top" wrapText="1"/>
    </xf>
    <xf numFmtId="4" fontId="30" fillId="4" borderId="5" xfId="0" applyNumberFormat="1" applyFont="1" applyFill="1" applyBorder="1" applyAlignment="1">
      <alignment horizontal="center" vertical="top" wrapText="1"/>
    </xf>
    <xf numFmtId="4" fontId="30" fillId="4" borderId="9" xfId="0" applyNumberFormat="1" applyFont="1" applyFill="1" applyBorder="1" applyAlignment="1">
      <alignment horizontal="center" vertical="top" wrapText="1"/>
    </xf>
    <xf numFmtId="4" fontId="30" fillId="4" borderId="4" xfId="0" applyNumberFormat="1" applyFont="1" applyFill="1" applyBorder="1" applyAlignment="1">
      <alignment horizontal="center"/>
    </xf>
    <xf numFmtId="0" fontId="33" fillId="0" borderId="7" xfId="0" applyFont="1" applyFill="1" applyBorder="1" applyAlignment="1">
      <alignment vertical="top" wrapText="1"/>
    </xf>
    <xf numFmtId="4" fontId="33" fillId="0" borderId="7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58" fillId="3" borderId="0" xfId="0" applyFont="1" applyFill="1"/>
    <xf numFmtId="4" fontId="31" fillId="0" borderId="5" xfId="0" applyNumberFormat="1" applyFont="1" applyFill="1" applyBorder="1" applyAlignment="1">
      <alignment vertical="top" wrapText="1"/>
    </xf>
    <xf numFmtId="4" fontId="31" fillId="0" borderId="4" xfId="0" applyNumberFormat="1" applyFont="1" applyFill="1" applyBorder="1" applyAlignment="1">
      <alignment vertical="top" wrapText="1"/>
    </xf>
    <xf numFmtId="4" fontId="37" fillId="0" borderId="1" xfId="0" applyNumberFormat="1" applyFont="1" applyBorder="1" applyAlignment="1">
      <alignment vertical="top"/>
    </xf>
    <xf numFmtId="4" fontId="37" fillId="0" borderId="8" xfId="0" applyNumberFormat="1" applyFont="1" applyBorder="1" applyAlignment="1">
      <alignment vertical="top"/>
    </xf>
    <xf numFmtId="4" fontId="37" fillId="0" borderId="2" xfId="0" applyNumberFormat="1" applyFont="1" applyBorder="1" applyAlignment="1">
      <alignment vertical="top"/>
    </xf>
    <xf numFmtId="4" fontId="37" fillId="0" borderId="1" xfId="0" applyNumberFormat="1" applyFont="1" applyFill="1" applyBorder="1"/>
    <xf numFmtId="4" fontId="37" fillId="0" borderId="8" xfId="0" applyNumberFormat="1" applyFont="1" applyBorder="1"/>
    <xf numFmtId="4" fontId="37" fillId="0" borderId="2" xfId="0" applyNumberFormat="1" applyFont="1" applyBorder="1"/>
    <xf numFmtId="0" fontId="31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vertical="top" wrapText="1"/>
    </xf>
    <xf numFmtId="4" fontId="31" fillId="0" borderId="2" xfId="0" applyNumberFormat="1" applyFont="1" applyFill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4" fontId="32" fillId="0" borderId="17" xfId="0" applyNumberFormat="1" applyFont="1" applyBorder="1" applyAlignment="1">
      <alignment vertical="top" wrapText="1"/>
    </xf>
    <xf numFmtId="4" fontId="37" fillId="0" borderId="17" xfId="0" applyNumberFormat="1" applyFont="1" applyFill="1" applyBorder="1"/>
    <xf numFmtId="4" fontId="37" fillId="0" borderId="17" xfId="0" applyNumberFormat="1" applyFont="1" applyBorder="1"/>
    <xf numFmtId="4" fontId="37" fillId="0" borderId="18" xfId="0" applyNumberFormat="1" applyFont="1" applyBorder="1"/>
    <xf numFmtId="4" fontId="37" fillId="0" borderId="19" xfId="0" applyNumberFormat="1" applyFont="1" applyBorder="1"/>
    <xf numFmtId="4" fontId="32" fillId="0" borderId="4" xfId="0" applyNumberFormat="1" applyFont="1" applyBorder="1" applyAlignment="1">
      <alignment vertical="top" wrapText="1"/>
    </xf>
    <xf numFmtId="0" fontId="38" fillId="2" borderId="12" xfId="0" applyFont="1" applyFill="1" applyBorder="1" applyAlignment="1">
      <alignment vertical="top" wrapText="1"/>
    </xf>
    <xf numFmtId="4" fontId="38" fillId="2" borderId="7" xfId="0" applyNumberFormat="1" applyFont="1" applyFill="1" applyBorder="1" applyAlignment="1">
      <alignment vertical="top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vertical="top" wrapText="1"/>
    </xf>
    <xf numFmtId="4" fontId="12" fillId="0" borderId="5" xfId="0" applyNumberFormat="1" applyFont="1" applyBorder="1" applyAlignment="1">
      <alignment vertical="top" wrapText="1"/>
    </xf>
    <xf numFmtId="0" fontId="15" fillId="7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7" fillId="7" borderId="1" xfId="0" applyFont="1" applyFill="1" applyBorder="1" applyAlignment="1">
      <alignment horizontal="center" vertical="center" wrapText="1"/>
    </xf>
    <xf numFmtId="0" fontId="57" fillId="3" borderId="1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 wrapText="1"/>
    </xf>
    <xf numFmtId="4" fontId="30" fillId="4" borderId="7" xfId="0" applyNumberFormat="1" applyFont="1" applyFill="1" applyBorder="1" applyAlignment="1">
      <alignment vertical="top" wrapText="1"/>
    </xf>
    <xf numFmtId="4" fontId="59" fillId="0" borderId="1" xfId="0" applyNumberFormat="1" applyFont="1" applyBorder="1" applyAlignment="1">
      <alignment vertical="top" wrapText="1"/>
    </xf>
    <xf numFmtId="4" fontId="16" fillId="4" borderId="1" xfId="0" applyNumberFormat="1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6" fillId="0" borderId="17" xfId="0" applyNumberFormat="1" applyFont="1" applyBorder="1" applyAlignment="1">
      <alignment horizontal="right" vertical="center" wrapText="1"/>
    </xf>
    <xf numFmtId="4" fontId="16" fillId="3" borderId="1" xfId="0" applyNumberFormat="1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60" fillId="3" borderId="0" xfId="0" applyNumberFormat="1" applyFont="1" applyFill="1"/>
    <xf numFmtId="0" fontId="61" fillId="11" borderId="0" xfId="0" applyFont="1" applyFill="1"/>
    <xf numFmtId="4" fontId="23" fillId="3" borderId="39" xfId="0" applyNumberFormat="1" applyFont="1" applyFill="1" applyBorder="1" applyAlignment="1">
      <alignment horizontal="center" vertical="center" wrapText="1"/>
    </xf>
    <xf numFmtId="4" fontId="23" fillId="3" borderId="23" xfId="0" applyNumberFormat="1" applyFont="1" applyFill="1" applyBorder="1" applyAlignment="1">
      <alignment horizontal="center" vertical="center" wrapText="1"/>
    </xf>
    <xf numFmtId="4" fontId="23" fillId="3" borderId="21" xfId="0" applyNumberFormat="1" applyFont="1" applyFill="1" applyBorder="1" applyAlignment="1">
      <alignment horizontal="center" vertical="center" wrapText="1"/>
    </xf>
    <xf numFmtId="4" fontId="23" fillId="3" borderId="41" xfId="0" applyNumberFormat="1" applyFont="1" applyFill="1" applyBorder="1" applyAlignment="1">
      <alignment horizontal="center" vertical="center" wrapText="1"/>
    </xf>
    <xf numFmtId="4" fontId="21" fillId="3" borderId="30" xfId="0" applyNumberFormat="1" applyFont="1" applyFill="1" applyBorder="1" applyAlignment="1">
      <alignment horizontal="center" vertical="center" wrapText="1"/>
    </xf>
    <xf numFmtId="4" fontId="21" fillId="3" borderId="27" xfId="0" applyNumberFormat="1" applyFont="1" applyFill="1" applyBorder="1" applyAlignment="1">
      <alignment horizontal="center" vertical="center" wrapText="1"/>
    </xf>
    <xf numFmtId="4" fontId="21" fillId="3" borderId="29" xfId="0" applyNumberFormat="1" applyFont="1" applyFill="1" applyBorder="1" applyAlignment="1">
      <alignment horizontal="center" vertical="center"/>
    </xf>
    <xf numFmtId="4" fontId="21" fillId="3" borderId="3" xfId="0" applyNumberFormat="1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4" fontId="21" fillId="3" borderId="10" xfId="0" applyNumberFormat="1" applyFont="1" applyFill="1" applyBorder="1" applyAlignment="1">
      <alignment horizontal="center" vertical="center" wrapText="1"/>
    </xf>
    <xf numFmtId="166" fontId="21" fillId="3" borderId="5" xfId="3" applyNumberFormat="1" applyFont="1" applyFill="1" applyBorder="1" applyAlignment="1" applyProtection="1">
      <alignment horizontal="center" vertical="center"/>
      <protection hidden="1"/>
    </xf>
    <xf numFmtId="4" fontId="21" fillId="3" borderId="4" xfId="0" applyNumberFormat="1" applyFont="1" applyFill="1" applyBorder="1" applyAlignment="1">
      <alignment horizontal="center" vertical="center"/>
    </xf>
    <xf numFmtId="4" fontId="23" fillId="3" borderId="13" xfId="0" applyNumberFormat="1" applyFont="1" applyFill="1" applyBorder="1" applyAlignment="1">
      <alignment horizontal="center" vertical="center" wrapText="1"/>
    </xf>
    <xf numFmtId="4" fontId="23" fillId="3" borderId="14" xfId="0" applyNumberFormat="1" applyFont="1" applyFill="1" applyBorder="1" applyAlignment="1">
      <alignment horizontal="center" vertical="center" wrapText="1"/>
    </xf>
    <xf numFmtId="4" fontId="23" fillId="3" borderId="15" xfId="0" applyNumberFormat="1" applyFont="1" applyFill="1" applyBorder="1" applyAlignment="1">
      <alignment horizontal="center" vertical="center" wrapText="1"/>
    </xf>
    <xf numFmtId="166" fontId="21" fillId="3" borderId="27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/>
    </xf>
    <xf numFmtId="4" fontId="23" fillId="3" borderId="5" xfId="0" applyNumberFormat="1" applyFont="1" applyFill="1" applyBorder="1" applyAlignment="1">
      <alignment horizontal="center" vertical="center" wrapText="1"/>
    </xf>
    <xf numFmtId="4" fontId="21" fillId="3" borderId="13" xfId="0" applyNumberFormat="1" applyFont="1" applyFill="1" applyBorder="1" applyAlignment="1">
      <alignment horizontal="center" vertical="center" wrapText="1"/>
    </xf>
    <xf numFmtId="4" fontId="21" fillId="3" borderId="14" xfId="0" applyNumberFormat="1" applyFont="1" applyFill="1" applyBorder="1" applyAlignment="1">
      <alignment horizontal="center" vertical="center" wrapText="1"/>
    </xf>
    <xf numFmtId="166" fontId="21" fillId="3" borderId="14" xfId="3" applyNumberFormat="1" applyFont="1" applyFill="1" applyBorder="1" applyAlignment="1" applyProtection="1">
      <alignment horizontal="center" vertical="center"/>
      <protection hidden="1"/>
    </xf>
    <xf numFmtId="4" fontId="21" fillId="3" borderId="15" xfId="0" applyNumberFormat="1" applyFont="1" applyFill="1" applyBorder="1" applyAlignment="1">
      <alignment horizontal="center" vertical="center"/>
    </xf>
    <xf numFmtId="0" fontId="62" fillId="3" borderId="0" xfId="0" applyFont="1" applyFill="1"/>
    <xf numFmtId="168" fontId="62" fillId="3" borderId="0" xfId="0" applyNumberFormat="1" applyFont="1" applyFill="1"/>
    <xf numFmtId="0" fontId="61" fillId="3" borderId="0" xfId="0" applyFont="1" applyFill="1"/>
    <xf numFmtId="49" fontId="3" fillId="3" borderId="13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49" fontId="1" fillId="3" borderId="36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49" fontId="1" fillId="3" borderId="37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vertical="top" wrapText="1"/>
    </xf>
    <xf numFmtId="49" fontId="1" fillId="3" borderId="30" xfId="0" applyNumberFormat="1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vertical="top" wrapText="1"/>
    </xf>
    <xf numFmtId="169" fontId="29" fillId="3" borderId="14" xfId="0" applyNumberFormat="1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 wrapText="1"/>
    </xf>
    <xf numFmtId="4" fontId="29" fillId="3" borderId="15" xfId="0" applyNumberFormat="1" applyFont="1" applyFill="1" applyBorder="1" applyAlignment="1">
      <alignment horizontal="center" vertical="center" wrapText="1"/>
    </xf>
    <xf numFmtId="169" fontId="25" fillId="3" borderId="7" xfId="0" applyNumberFormat="1" applyFont="1" applyFill="1" applyBorder="1" applyAlignment="1">
      <alignment horizontal="center" vertical="center" wrapText="1"/>
    </xf>
    <xf numFmtId="4" fontId="25" fillId="3" borderId="7" xfId="0" applyNumberFormat="1" applyFont="1" applyFill="1" applyBorder="1" applyAlignment="1">
      <alignment horizontal="center" vertical="center" wrapText="1"/>
    </xf>
    <xf numFmtId="4" fontId="25" fillId="3" borderId="14" xfId="0" applyNumberFormat="1" applyFont="1" applyFill="1" applyBorder="1" applyAlignment="1">
      <alignment horizontal="center" vertical="center" wrapText="1"/>
    </xf>
    <xf numFmtId="4" fontId="25" fillId="3" borderId="12" xfId="0" applyNumberFormat="1" applyFont="1" applyFill="1" applyBorder="1" applyAlignment="1">
      <alignment horizontal="center" vertical="center" wrapText="1"/>
    </xf>
    <xf numFmtId="169" fontId="25" fillId="3" borderId="1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/>
    </xf>
    <xf numFmtId="4" fontId="25" fillId="3" borderId="2" xfId="0" applyNumberFormat="1" applyFont="1" applyFill="1" applyBorder="1" applyAlignment="1">
      <alignment horizontal="center" vertical="center" wrapText="1"/>
    </xf>
    <xf numFmtId="169" fontId="25" fillId="3" borderId="17" xfId="0" applyNumberFormat="1" applyFont="1" applyFill="1" applyBorder="1" applyAlignment="1">
      <alignment horizontal="center" vertical="center" wrapText="1"/>
    </xf>
    <xf numFmtId="4" fontId="25" fillId="3" borderId="17" xfId="0" applyNumberFormat="1" applyFont="1" applyFill="1" applyBorder="1" applyAlignment="1">
      <alignment horizontal="center" vertical="center" wrapText="1"/>
    </xf>
    <xf numFmtId="4" fontId="25" fillId="3" borderId="20" xfId="0" applyNumberFormat="1" applyFont="1" applyFill="1" applyBorder="1" applyAlignment="1">
      <alignment horizontal="center" vertical="center" wrapText="1"/>
    </xf>
    <xf numFmtId="4" fontId="26" fillId="3" borderId="17" xfId="0" applyNumberFormat="1" applyFont="1" applyFill="1" applyBorder="1" applyAlignment="1">
      <alignment horizontal="center" vertical="center"/>
    </xf>
    <xf numFmtId="4" fontId="26" fillId="3" borderId="19" xfId="0" applyNumberFormat="1" applyFont="1" applyFill="1" applyBorder="1" applyAlignment="1">
      <alignment horizontal="center" vertical="center"/>
    </xf>
    <xf numFmtId="169" fontId="29" fillId="3" borderId="38" xfId="0" applyNumberFormat="1" applyFont="1" applyFill="1" applyBorder="1" applyAlignment="1">
      <alignment horizontal="center" vertical="center" wrapText="1"/>
    </xf>
    <xf numFmtId="4" fontId="29" fillId="3" borderId="38" xfId="0" applyNumberFormat="1" applyFont="1" applyFill="1" applyBorder="1" applyAlignment="1">
      <alignment horizontal="center" vertical="center" wrapText="1"/>
    </xf>
    <xf numFmtId="4" fontId="29" fillId="3" borderId="39" xfId="0" applyNumberFormat="1" applyFont="1" applyFill="1" applyBorder="1" applyAlignment="1">
      <alignment horizontal="center" vertical="center" wrapText="1"/>
    </xf>
    <xf numFmtId="169" fontId="25" fillId="3" borderId="27" xfId="0" applyNumberFormat="1" applyFont="1" applyFill="1" applyBorder="1" applyAlignment="1">
      <alignment horizontal="center" vertical="center" wrapText="1"/>
    </xf>
    <xf numFmtId="4" fontId="25" fillId="3" borderId="27" xfId="0" applyNumberFormat="1" applyFont="1" applyFill="1" applyBorder="1" applyAlignment="1">
      <alignment horizontal="center" vertical="center" wrapText="1"/>
    </xf>
    <xf numFmtId="4" fontId="25" fillId="3" borderId="38" xfId="0" applyNumberFormat="1" applyFont="1" applyFill="1" applyBorder="1" applyAlignment="1">
      <alignment horizontal="center" vertical="center" wrapText="1"/>
    </xf>
    <xf numFmtId="4" fontId="26" fillId="3" borderId="27" xfId="0" applyNumberFormat="1" applyFont="1" applyFill="1" applyBorder="1" applyAlignment="1">
      <alignment horizontal="center" vertical="center"/>
    </xf>
    <xf numFmtId="4" fontId="26" fillId="3" borderId="29" xfId="0" applyNumberFormat="1" applyFont="1" applyFill="1" applyBorder="1" applyAlignment="1">
      <alignment horizontal="center" vertical="center"/>
    </xf>
    <xf numFmtId="4" fontId="26" fillId="3" borderId="2" xfId="0" applyNumberFormat="1" applyFont="1" applyFill="1" applyBorder="1" applyAlignment="1">
      <alignment horizontal="center" vertical="center"/>
    </xf>
    <xf numFmtId="169" fontId="25" fillId="3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6" fillId="3" borderId="5" xfId="0" applyNumberFormat="1" applyFont="1" applyFill="1" applyBorder="1" applyAlignment="1">
      <alignment horizontal="center" vertical="center"/>
    </xf>
    <xf numFmtId="4" fontId="26" fillId="3" borderId="4" xfId="0" applyNumberFormat="1" applyFont="1" applyFill="1" applyBorder="1" applyAlignment="1">
      <alignment horizontal="center" vertical="center"/>
    </xf>
    <xf numFmtId="4" fontId="62" fillId="3" borderId="0" xfId="0" applyNumberFormat="1" applyFont="1" applyFill="1"/>
    <xf numFmtId="0" fontId="1" fillId="3" borderId="13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24" fillId="3" borderId="20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49" fontId="24" fillId="3" borderId="3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164" fontId="30" fillId="3" borderId="7" xfId="2" applyFont="1" applyFill="1" applyBorder="1" applyAlignment="1">
      <alignment vertical="top" wrapText="1"/>
    </xf>
    <xf numFmtId="164" fontId="6" fillId="3" borderId="1" xfId="2" applyFont="1" applyFill="1" applyBorder="1" applyAlignment="1">
      <alignment vertical="top" wrapText="1"/>
    </xf>
    <xf numFmtId="164" fontId="30" fillId="3" borderId="1" xfId="2" applyFont="1" applyFill="1" applyBorder="1" applyAlignment="1">
      <alignment vertical="top" wrapText="1"/>
    </xf>
    <xf numFmtId="4" fontId="62" fillId="3" borderId="0" xfId="0" applyNumberFormat="1" applyFont="1" applyFill="1" applyAlignment="1">
      <alignment horizontal="center"/>
    </xf>
    <xf numFmtId="0" fontId="63" fillId="3" borderId="0" xfId="0" applyFont="1" applyFill="1" applyAlignment="1">
      <alignment horizontal="center" vertical="center"/>
    </xf>
    <xf numFmtId="0" fontId="63" fillId="3" borderId="0" xfId="0" applyFont="1" applyFill="1"/>
    <xf numFmtId="0" fontId="34" fillId="0" borderId="1" xfId="0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" fontId="64" fillId="3" borderId="1" xfId="0" applyNumberFormat="1" applyFont="1" applyFill="1" applyBorder="1" applyAlignment="1">
      <alignment horizontal="center" vertical="center" wrapText="1"/>
    </xf>
    <xf numFmtId="170" fontId="34" fillId="0" borderId="1" xfId="0" applyNumberFormat="1" applyFont="1" applyFill="1" applyBorder="1" applyAlignment="1">
      <alignment horizontal="center" vertical="center" wrapText="1"/>
    </xf>
    <xf numFmtId="4" fontId="64" fillId="3" borderId="1" xfId="0" applyNumberFormat="1" applyFont="1" applyFill="1" applyBorder="1" applyAlignment="1">
      <alignment horizontal="center" vertical="center"/>
    </xf>
    <xf numFmtId="4" fontId="64" fillId="0" borderId="1" xfId="0" applyNumberFormat="1" applyFont="1" applyFill="1" applyBorder="1" applyAlignment="1">
      <alignment horizontal="center" vertical="center"/>
    </xf>
    <xf numFmtId="4" fontId="64" fillId="0" borderId="1" xfId="0" applyNumberFormat="1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4" fontId="34" fillId="3" borderId="7" xfId="0" applyNumberFormat="1" applyFont="1" applyFill="1" applyBorder="1" applyAlignment="1">
      <alignment horizontal="center" vertical="center" wrapText="1"/>
    </xf>
    <xf numFmtId="3" fontId="34" fillId="3" borderId="7" xfId="0" applyNumberFormat="1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4" fontId="56" fillId="3" borderId="7" xfId="0" applyNumberFormat="1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/>
    </xf>
    <xf numFmtId="0" fontId="56" fillId="3" borderId="4" xfId="0" applyFont="1" applyFill="1" applyBorder="1" applyAlignment="1">
      <alignment horizontal="center" vertical="center"/>
    </xf>
    <xf numFmtId="0" fontId="53" fillId="2" borderId="0" xfId="0" applyFont="1" applyFill="1"/>
    <xf numFmtId="0" fontId="2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1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7" fontId="32" fillId="0" borderId="1" xfId="0" applyNumberFormat="1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  <xf numFmtId="4" fontId="31" fillId="0" borderId="7" xfId="0" applyNumberFormat="1" applyFont="1" applyFill="1" applyBorder="1" applyAlignment="1">
      <alignment horizontal="center" vertical="top" wrapText="1"/>
    </xf>
    <xf numFmtId="4" fontId="31" fillId="13" borderId="7" xfId="0" applyNumberFormat="1" applyFont="1" applyFill="1" applyBorder="1" applyAlignment="1">
      <alignment horizontal="center" vertical="top" wrapText="1"/>
    </xf>
    <xf numFmtId="4" fontId="31" fillId="3" borderId="7" xfId="0" applyNumberFormat="1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4" fontId="32" fillId="0" borderId="1" xfId="0" applyNumberFormat="1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 vertical="top" wrapText="1"/>
    </xf>
    <xf numFmtId="4" fontId="32" fillId="13" borderId="1" xfId="0" applyNumberFormat="1" applyFont="1" applyFill="1" applyBorder="1" applyAlignment="1">
      <alignment horizontal="center" vertical="top" wrapText="1"/>
    </xf>
    <xf numFmtId="167" fontId="32" fillId="13" borderId="1" xfId="0" applyNumberFormat="1" applyFont="1" applyFill="1" applyBorder="1" applyAlignment="1">
      <alignment horizontal="center" vertical="top" wrapText="1"/>
    </xf>
    <xf numFmtId="0" fontId="32" fillId="0" borderId="8" xfId="0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 vertical="top" wrapText="1"/>
    </xf>
    <xf numFmtId="4" fontId="32" fillId="0" borderId="5" xfId="0" applyNumberFormat="1" applyFont="1" applyFill="1" applyBorder="1" applyAlignment="1">
      <alignment horizontal="center" vertical="top" wrapText="1"/>
    </xf>
    <xf numFmtId="0" fontId="32" fillId="0" borderId="9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/>
    </xf>
    <xf numFmtId="0" fontId="65" fillId="3" borderId="0" xfId="0" applyFont="1" applyFill="1"/>
    <xf numFmtId="169" fontId="66" fillId="3" borderId="1" xfId="0" applyNumberFormat="1" applyFont="1" applyFill="1" applyBorder="1" applyAlignment="1">
      <alignment horizontal="center" vertical="center" wrapText="1"/>
    </xf>
    <xf numFmtId="4" fontId="66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169" fontId="21" fillId="3" borderId="1" xfId="0" applyNumberFormat="1" applyFont="1" applyFill="1" applyBorder="1" applyAlignment="1">
      <alignment horizontal="center" vertical="center" wrapText="1"/>
    </xf>
    <xf numFmtId="169" fontId="30" fillId="3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169" fontId="23" fillId="3" borderId="1" xfId="0" applyNumberFormat="1" applyFont="1" applyFill="1" applyBorder="1" applyAlignment="1">
      <alignment horizontal="center" vertical="center" wrapText="1"/>
    </xf>
    <xf numFmtId="0" fontId="61" fillId="2" borderId="0" xfId="0" applyFont="1" applyFill="1"/>
    <xf numFmtId="0" fontId="29" fillId="3" borderId="7" xfId="0" applyFont="1" applyFill="1" applyBorder="1" applyAlignment="1">
      <alignment horizontal="center" vertical="top" wrapText="1"/>
    </xf>
    <xf numFmtId="4" fontId="29" fillId="3" borderId="7" xfId="0" applyNumberFormat="1" applyFont="1" applyFill="1" applyBorder="1" applyAlignment="1">
      <alignment horizontal="center" vertical="top" wrapText="1"/>
    </xf>
    <xf numFmtId="4" fontId="25" fillId="3" borderId="1" xfId="0" applyNumberFormat="1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 wrapText="1"/>
    </xf>
    <xf numFmtId="4" fontId="29" fillId="3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4" fontId="25" fillId="3" borderId="17" xfId="0" applyNumberFormat="1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vertical="top" wrapText="1"/>
    </xf>
    <xf numFmtId="2" fontId="30" fillId="3" borderId="7" xfId="0" applyNumberFormat="1" applyFont="1" applyFill="1" applyBorder="1" applyAlignment="1">
      <alignment vertical="top" wrapText="1"/>
    </xf>
    <xf numFmtId="0" fontId="30" fillId="3" borderId="12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164" fontId="6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2" xfId="0" applyFont="1" applyFill="1" applyBorder="1"/>
    <xf numFmtId="168" fontId="6" fillId="3" borderId="1" xfId="2" applyNumberFormat="1" applyFont="1" applyFill="1" applyBorder="1" applyAlignment="1">
      <alignment vertical="top" wrapText="1"/>
    </xf>
    <xf numFmtId="49" fontId="54" fillId="3" borderId="10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vertical="top" wrapText="1"/>
    </xf>
    <xf numFmtId="164" fontId="6" fillId="3" borderId="5" xfId="2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top" wrapText="1"/>
    </xf>
    <xf numFmtId="0" fontId="6" fillId="3" borderId="4" xfId="0" applyFont="1" applyFill="1" applyBorder="1"/>
    <xf numFmtId="0" fontId="29" fillId="3" borderId="7" xfId="0" applyFont="1" applyFill="1" applyBorder="1" applyAlignment="1">
      <alignment vertical="top" wrapText="1"/>
    </xf>
    <xf numFmtId="4" fontId="29" fillId="3" borderId="7" xfId="0" applyNumberFormat="1" applyFont="1" applyFill="1" applyBorder="1" applyAlignment="1">
      <alignment vertical="top" wrapText="1"/>
    </xf>
    <xf numFmtId="4" fontId="25" fillId="3" borderId="1" xfId="0" applyNumberFormat="1" applyFont="1" applyFill="1" applyBorder="1" applyAlignment="1">
      <alignment vertical="top" wrapText="1"/>
    </xf>
    <xf numFmtId="0" fontId="29" fillId="3" borderId="12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right" vertical="top" wrapText="1"/>
    </xf>
    <xf numFmtId="0" fontId="25" fillId="3" borderId="1" xfId="0" applyFont="1" applyFill="1" applyBorder="1" applyAlignment="1">
      <alignment vertical="top" wrapText="1"/>
    </xf>
    <xf numFmtId="0" fontId="25" fillId="3" borderId="2" xfId="0" applyFont="1" applyFill="1" applyBorder="1" applyAlignment="1">
      <alignment vertical="top" wrapText="1"/>
    </xf>
    <xf numFmtId="0" fontId="25" fillId="3" borderId="8" xfId="0" applyFont="1" applyFill="1" applyBorder="1" applyAlignment="1">
      <alignment vertical="top" wrapText="1"/>
    </xf>
    <xf numFmtId="0" fontId="26" fillId="3" borderId="2" xfId="0" applyFont="1" applyFill="1" applyBorder="1"/>
    <xf numFmtId="49" fontId="18" fillId="3" borderId="10" xfId="0" applyNumberFormat="1" applyFont="1" applyFill="1" applyBorder="1" applyAlignment="1">
      <alignment horizontal="center" vertical="top" wrapText="1"/>
    </xf>
    <xf numFmtId="0" fontId="25" fillId="3" borderId="5" xfId="0" applyFont="1" applyFill="1" applyBorder="1" applyAlignment="1">
      <alignment vertical="top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vertical="top" wrapText="1"/>
    </xf>
    <xf numFmtId="0" fontId="26" fillId="3" borderId="4" xfId="0" applyFont="1" applyFill="1" applyBorder="1"/>
    <xf numFmtId="0" fontId="31" fillId="3" borderId="7" xfId="0" applyFont="1" applyFill="1" applyBorder="1" applyAlignment="1">
      <alignment vertical="top" wrapText="1"/>
    </xf>
    <xf numFmtId="4" fontId="31" fillId="3" borderId="7" xfId="0" applyNumberFormat="1" applyFont="1" applyFill="1" applyBorder="1" applyAlignment="1">
      <alignment vertical="top" wrapText="1"/>
    </xf>
    <xf numFmtId="0" fontId="30" fillId="3" borderId="7" xfId="0" applyFont="1" applyFill="1" applyBorder="1" applyAlignment="1">
      <alignment horizontal="center" vertical="top" wrapText="1"/>
    </xf>
    <xf numFmtId="0" fontId="30" fillId="3" borderId="12" xfId="0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vertical="top" wrapText="1"/>
    </xf>
    <xf numFmtId="0" fontId="32" fillId="3" borderId="1" xfId="0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32" fillId="3" borderId="5" xfId="0" applyFont="1" applyFill="1" applyBorder="1" applyAlignment="1">
      <alignment vertical="top" wrapText="1"/>
    </xf>
    <xf numFmtId="0" fontId="32" fillId="3" borderId="5" xfId="0" applyFont="1" applyFill="1" applyBorder="1" applyAlignment="1">
      <alignment horizontal="center" vertical="center" wrapText="1"/>
    </xf>
    <xf numFmtId="4" fontId="32" fillId="3" borderId="5" xfId="0" applyNumberFormat="1" applyFont="1" applyFill="1" applyBorder="1" applyAlignment="1">
      <alignment vertical="top" wrapText="1"/>
    </xf>
    <xf numFmtId="2" fontId="32" fillId="3" borderId="5" xfId="0" applyNumberFormat="1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/>
    </xf>
    <xf numFmtId="164" fontId="30" fillId="3" borderId="7" xfId="2" applyFont="1" applyFill="1" applyBorder="1" applyAlignment="1">
      <alignment horizontal="center" vertical="top" wrapText="1"/>
    </xf>
    <xf numFmtId="4" fontId="30" fillId="3" borderId="7" xfId="2" applyNumberFormat="1" applyFont="1" applyFill="1" applyBorder="1" applyAlignment="1">
      <alignment horizontal="center" vertical="top" wrapText="1"/>
    </xf>
    <xf numFmtId="2" fontId="30" fillId="3" borderId="7" xfId="0" applyNumberFormat="1" applyFont="1" applyFill="1" applyBorder="1" applyAlignment="1">
      <alignment horizontal="center" vertical="top" wrapText="1"/>
    </xf>
    <xf numFmtId="164" fontId="6" fillId="3" borderId="1" xfId="2" applyFont="1" applyFill="1" applyBorder="1" applyAlignment="1">
      <alignment horizontal="center" vertical="top" wrapText="1"/>
    </xf>
    <xf numFmtId="164" fontId="6" fillId="3" borderId="5" xfId="2" applyFont="1" applyFill="1" applyBorder="1" applyAlignment="1">
      <alignment horizontal="center" vertical="top" wrapText="1"/>
    </xf>
    <xf numFmtId="4" fontId="29" fillId="3" borderId="12" xfId="0" applyNumberFormat="1" applyFont="1" applyFill="1" applyBorder="1" applyAlignment="1">
      <alignment vertical="top" wrapText="1"/>
    </xf>
    <xf numFmtId="4" fontId="32" fillId="3" borderId="1" xfId="0" applyNumberFormat="1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 wrapText="1"/>
    </xf>
    <xf numFmtId="4" fontId="25" fillId="3" borderId="2" xfId="0" applyNumberFormat="1" applyFont="1" applyFill="1" applyBorder="1" applyAlignment="1">
      <alignment vertical="top" wrapText="1"/>
    </xf>
    <xf numFmtId="4" fontId="25" fillId="3" borderId="8" xfId="0" applyNumberFormat="1" applyFont="1" applyFill="1" applyBorder="1" applyAlignment="1">
      <alignment vertical="top" wrapText="1"/>
    </xf>
    <xf numFmtId="4" fontId="26" fillId="3" borderId="2" xfId="0" applyNumberFormat="1" applyFont="1" applyFill="1" applyBorder="1"/>
    <xf numFmtId="4" fontId="32" fillId="3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vertical="top" wrapText="1"/>
    </xf>
    <xf numFmtId="4" fontId="25" fillId="3" borderId="9" xfId="0" applyNumberFormat="1" applyFont="1" applyFill="1" applyBorder="1" applyAlignment="1">
      <alignment vertical="top" wrapText="1"/>
    </xf>
    <xf numFmtId="4" fontId="26" fillId="3" borderId="4" xfId="0" applyNumberFormat="1" applyFont="1" applyFill="1" applyBorder="1"/>
    <xf numFmtId="0" fontId="34" fillId="3" borderId="7" xfId="0" applyFont="1" applyFill="1" applyBorder="1" applyAlignment="1">
      <alignment horizontal="center" vertical="top" wrapText="1"/>
    </xf>
    <xf numFmtId="4" fontId="34" fillId="3" borderId="7" xfId="0" applyNumberFormat="1" applyFont="1" applyFill="1" applyBorder="1" applyAlignment="1">
      <alignment horizontal="center" vertical="top" wrapText="1"/>
    </xf>
    <xf numFmtId="0" fontId="34" fillId="3" borderId="12" xfId="0" applyFont="1" applyFill="1" applyBorder="1" applyAlignment="1">
      <alignment horizontal="center" vertical="top" wrapText="1"/>
    </xf>
    <xf numFmtId="4" fontId="34" fillId="3" borderId="17" xfId="0" applyNumberFormat="1" applyFont="1" applyFill="1" applyBorder="1" applyAlignment="1">
      <alignment horizontal="center" vertical="center" wrapText="1"/>
    </xf>
    <xf numFmtId="4" fontId="34" fillId="3" borderId="1" xfId="0" applyNumberFormat="1" applyFont="1" applyFill="1" applyBorder="1" applyAlignment="1">
      <alignment horizontal="center" vertical="center" wrapText="1"/>
    </xf>
    <xf numFmtId="4" fontId="34" fillId="3" borderId="2" xfId="0" applyNumberFormat="1" applyFont="1" applyFill="1" applyBorder="1" applyAlignment="1">
      <alignment horizontal="center" vertical="center" wrapText="1"/>
    </xf>
    <xf numFmtId="166" fontId="34" fillId="3" borderId="1" xfId="3" applyNumberFormat="1" applyFont="1" applyFill="1" applyBorder="1" applyAlignment="1" applyProtection="1">
      <alignment horizontal="center" vertical="center"/>
      <protection hidden="1"/>
    </xf>
    <xf numFmtId="4" fontId="34" fillId="3" borderId="5" xfId="0" applyNumberFormat="1" applyFont="1" applyFill="1" applyBorder="1" applyAlignment="1">
      <alignment horizontal="center" vertical="center" wrapText="1"/>
    </xf>
    <xf numFmtId="4" fontId="34" fillId="3" borderId="4" xfId="0" applyNumberFormat="1" applyFont="1" applyFill="1" applyBorder="1" applyAlignment="1">
      <alignment horizontal="center" vertical="center" wrapText="1"/>
    </xf>
    <xf numFmtId="0" fontId="31" fillId="14" borderId="40" xfId="0" applyFont="1" applyFill="1" applyBorder="1" applyAlignment="1">
      <alignment horizontal="center" vertical="top" wrapText="1"/>
    </xf>
    <xf numFmtId="4" fontId="31" fillId="14" borderId="40" xfId="0" applyNumberFormat="1" applyFont="1" applyFill="1" applyBorder="1" applyAlignment="1">
      <alignment vertical="top" wrapText="1"/>
    </xf>
    <xf numFmtId="4" fontId="31" fillId="14" borderId="40" xfId="0" applyNumberFormat="1" applyFont="1" applyFill="1" applyBorder="1" applyAlignment="1">
      <alignment horizontal="center" vertical="top" wrapText="1"/>
    </xf>
    <xf numFmtId="4" fontId="32" fillId="14" borderId="34" xfId="0" applyNumberFormat="1" applyFont="1" applyFill="1" applyBorder="1" applyAlignment="1">
      <alignment horizontal="center" vertical="top" wrapText="1"/>
    </xf>
    <xf numFmtId="4" fontId="30" fillId="3" borderId="7" xfId="0" applyNumberFormat="1" applyFont="1" applyFill="1" applyBorder="1" applyAlignment="1">
      <alignment horizontal="center" vertical="top" wrapText="1"/>
    </xf>
    <xf numFmtId="4" fontId="30" fillId="3" borderId="12" xfId="0" applyNumberFormat="1" applyFont="1" applyFill="1" applyBorder="1" applyAlignment="1">
      <alignment horizontal="center" vertical="top" wrapText="1"/>
    </xf>
    <xf numFmtId="0" fontId="32" fillId="3" borderId="34" xfId="0" applyFont="1" applyFill="1" applyBorder="1" applyAlignment="1">
      <alignment horizontal="center" vertical="top" wrapText="1"/>
    </xf>
    <xf numFmtId="4" fontId="32" fillId="3" borderId="34" xfId="0" applyNumberFormat="1" applyFont="1" applyFill="1" applyBorder="1" applyAlignment="1">
      <alignment horizontal="center" vertical="center" wrapText="1"/>
    </xf>
    <xf numFmtId="4" fontId="32" fillId="14" borderId="34" xfId="0" applyNumberFormat="1" applyFont="1" applyFill="1" applyBorder="1" applyAlignment="1">
      <alignment vertical="top" wrapText="1"/>
    </xf>
    <xf numFmtId="4" fontId="32" fillId="3" borderId="34" xfId="0" applyNumberFormat="1" applyFont="1" applyFill="1" applyBorder="1" applyAlignment="1">
      <alignment vertical="top" wrapText="1"/>
    </xf>
    <xf numFmtId="4" fontId="32" fillId="3" borderId="34" xfId="0" applyNumberFormat="1" applyFont="1" applyFill="1" applyBorder="1" applyAlignment="1">
      <alignment horizontal="center" vertical="top" wrapText="1"/>
    </xf>
    <xf numFmtId="4" fontId="30" fillId="3" borderId="1" xfId="0" applyNumberFormat="1" applyFont="1" applyFill="1" applyBorder="1" applyAlignment="1">
      <alignment horizontal="center" vertical="top" wrapText="1"/>
    </xf>
    <xf numFmtId="4" fontId="30" fillId="3" borderId="2" xfId="0" applyNumberFormat="1" applyFont="1" applyFill="1" applyBorder="1" applyAlignment="1">
      <alignment horizontal="center" vertical="top" wrapText="1"/>
    </xf>
    <xf numFmtId="4" fontId="30" fillId="3" borderId="8" xfId="0" applyNumberFormat="1" applyFont="1" applyFill="1" applyBorder="1" applyAlignment="1">
      <alignment horizontal="center" vertical="top" wrapText="1"/>
    </xf>
    <xf numFmtId="4" fontId="30" fillId="3" borderId="2" xfId="0" applyNumberFormat="1" applyFont="1" applyFill="1" applyBorder="1" applyAlignment="1">
      <alignment horizontal="center"/>
    </xf>
    <xf numFmtId="4" fontId="32" fillId="3" borderId="35" xfId="0" applyNumberFormat="1" applyFont="1" applyFill="1" applyBorder="1" applyAlignment="1">
      <alignment horizontal="center" vertical="center" wrapText="1"/>
    </xf>
    <xf numFmtId="4" fontId="32" fillId="14" borderId="35" xfId="0" applyNumberFormat="1" applyFont="1" applyFill="1" applyBorder="1" applyAlignment="1">
      <alignment horizontal="center" vertical="top" wrapText="1"/>
    </xf>
    <xf numFmtId="4" fontId="30" fillId="3" borderId="9" xfId="0" applyNumberFormat="1" applyFont="1" applyFill="1" applyBorder="1" applyAlignment="1">
      <alignment horizontal="center" vertical="top" wrapText="1"/>
    </xf>
    <xf numFmtId="4" fontId="30" fillId="3" borderId="4" xfId="0" applyNumberFormat="1" applyFont="1" applyFill="1" applyBorder="1" applyAlignment="1">
      <alignment horizontal="center"/>
    </xf>
    <xf numFmtId="0" fontId="33" fillId="3" borderId="7" xfId="0" applyFont="1" applyFill="1" applyBorder="1" applyAlignment="1">
      <alignment vertical="top" wrapText="1"/>
    </xf>
    <xf numFmtId="4" fontId="33" fillId="3" borderId="7" xfId="0" applyNumberFormat="1" applyFont="1" applyFill="1" applyBorder="1" applyAlignment="1">
      <alignment vertical="top" wrapText="1"/>
    </xf>
    <xf numFmtId="4" fontId="33" fillId="3" borderId="12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vertical="top" wrapText="1"/>
    </xf>
    <xf numFmtId="4" fontId="10" fillId="3" borderId="8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/>
    <xf numFmtId="49" fontId="47" fillId="3" borderId="10" xfId="0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vertical="top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vertical="top" wrapText="1"/>
    </xf>
    <xf numFmtId="4" fontId="10" fillId="3" borderId="9" xfId="0" applyNumberFormat="1" applyFont="1" applyFill="1" applyBorder="1" applyAlignment="1">
      <alignment vertical="top" wrapText="1"/>
    </xf>
    <xf numFmtId="4" fontId="10" fillId="3" borderId="4" xfId="0" applyNumberFormat="1" applyFont="1" applyFill="1" applyBorder="1"/>
    <xf numFmtId="0" fontId="31" fillId="3" borderId="7" xfId="0" applyFont="1" applyFill="1" applyBorder="1" applyAlignment="1">
      <alignment horizontal="center" vertical="top" wrapText="1"/>
    </xf>
    <xf numFmtId="0" fontId="31" fillId="3" borderId="12" xfId="0" applyFont="1" applyFill="1" applyBorder="1" applyAlignment="1">
      <alignment horizontal="center" vertical="top" wrapText="1"/>
    </xf>
    <xf numFmtId="167" fontId="32" fillId="3" borderId="1" xfId="0" applyNumberFormat="1" applyFont="1" applyFill="1" applyBorder="1" applyAlignment="1">
      <alignment horizontal="center" vertical="top" wrapText="1"/>
    </xf>
    <xf numFmtId="0" fontId="32" fillId="3" borderId="2" xfId="0" applyFont="1" applyFill="1" applyBorder="1" applyAlignment="1">
      <alignment horizontal="center" vertical="top" wrapText="1"/>
    </xf>
    <xf numFmtId="0" fontId="32" fillId="3" borderId="8" xfId="0" applyFont="1" applyFill="1" applyBorder="1" applyAlignment="1">
      <alignment horizontal="center" vertical="top" wrapText="1"/>
    </xf>
    <xf numFmtId="0" fontId="37" fillId="3" borderId="2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 vertical="top" wrapText="1"/>
    </xf>
    <xf numFmtId="4" fontId="32" fillId="3" borderId="5" xfId="0" applyNumberFormat="1" applyFont="1" applyFill="1" applyBorder="1" applyAlignment="1">
      <alignment horizontal="center" vertical="top" wrapText="1"/>
    </xf>
    <xf numFmtId="0" fontId="32" fillId="3" borderId="9" xfId="0" applyFont="1" applyFill="1" applyBorder="1" applyAlignment="1">
      <alignment horizontal="center" vertical="top" wrapText="1"/>
    </xf>
    <xf numFmtId="0" fontId="37" fillId="3" borderId="4" xfId="0" applyFont="1" applyFill="1" applyBorder="1" applyAlignment="1">
      <alignment horizontal="center"/>
    </xf>
    <xf numFmtId="0" fontId="38" fillId="3" borderId="7" xfId="0" applyFont="1" applyFill="1" applyBorder="1" applyAlignment="1">
      <alignment vertical="top" wrapText="1"/>
    </xf>
    <xf numFmtId="0" fontId="38" fillId="3" borderId="1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vertical="top" wrapText="1"/>
    </xf>
    <xf numFmtId="0" fontId="22" fillId="3" borderId="2" xfId="0" applyFont="1" applyFill="1" applyBorder="1"/>
    <xf numFmtId="4" fontId="12" fillId="3" borderId="5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top" wrapText="1"/>
    </xf>
    <xf numFmtId="0" fontId="22" fillId="3" borderId="4" xfId="0" applyFont="1" applyFill="1" applyBorder="1"/>
    <xf numFmtId="0" fontId="35" fillId="3" borderId="7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164" fontId="35" fillId="3" borderId="1" xfId="2" applyFont="1" applyFill="1" applyBorder="1" applyAlignment="1">
      <alignment horizontal="center" vertical="center" wrapText="1"/>
    </xf>
    <xf numFmtId="164" fontId="35" fillId="3" borderId="7" xfId="2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170" fontId="34" fillId="3" borderId="1" xfId="0" applyNumberFormat="1" applyFont="1" applyFill="1" applyBorder="1" applyAlignment="1">
      <alignment horizontal="center" vertical="center" wrapText="1"/>
    </xf>
    <xf numFmtId="4" fontId="30" fillId="3" borderId="7" xfId="0" applyNumberFormat="1" applyFont="1" applyFill="1" applyBorder="1" applyAlignment="1">
      <alignment vertical="top" wrapText="1"/>
    </xf>
    <xf numFmtId="0" fontId="23" fillId="3" borderId="12" xfId="0" applyFont="1" applyFill="1" applyBorder="1" applyAlignment="1">
      <alignment vertical="top" wrapText="1"/>
    </xf>
    <xf numFmtId="4" fontId="59" fillId="3" borderId="1" xfId="0" applyNumberFormat="1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top" wrapText="1"/>
    </xf>
    <xf numFmtId="4" fontId="16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center" wrapText="1"/>
    </xf>
    <xf numFmtId="0" fontId="21" fillId="3" borderId="8" xfId="0" applyFont="1" applyFill="1" applyBorder="1" applyAlignment="1">
      <alignment vertical="top" wrapText="1"/>
    </xf>
    <xf numFmtId="0" fontId="21" fillId="3" borderId="2" xfId="0" applyFont="1" applyFill="1" applyBorder="1"/>
    <xf numFmtId="4" fontId="16" fillId="3" borderId="17" xfId="0" applyNumberFormat="1" applyFont="1" applyFill="1" applyBorder="1" applyAlignment="1">
      <alignment horizontal="center" vertical="center" wrapText="1"/>
    </xf>
    <xf numFmtId="4" fontId="16" fillId="3" borderId="17" xfId="0" applyNumberFormat="1" applyFont="1" applyFill="1" applyBorder="1" applyAlignment="1">
      <alignment horizontal="right" vertical="center" wrapText="1"/>
    </xf>
    <xf numFmtId="0" fontId="21" fillId="3" borderId="5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1" fillId="3" borderId="4" xfId="0" applyFont="1" applyFill="1" applyBorder="1"/>
    <xf numFmtId="164" fontId="23" fillId="3" borderId="7" xfId="2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vertical="top" wrapText="1"/>
    </xf>
    <xf numFmtId="0" fontId="13" fillId="3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right" vertical="top" wrapText="1"/>
    </xf>
    <xf numFmtId="164" fontId="21" fillId="3" borderId="1" xfId="2" applyFont="1" applyFill="1" applyBorder="1" applyAlignment="1">
      <alignment horizontal="center" vertical="center" wrapText="1"/>
    </xf>
    <xf numFmtId="164" fontId="21" fillId="3" borderId="1" xfId="2" applyFont="1" applyFill="1" applyBorder="1" applyAlignment="1">
      <alignment vertical="top" wrapText="1"/>
    </xf>
    <xf numFmtId="164" fontId="21" fillId="3" borderId="1" xfId="2" applyFont="1" applyFill="1" applyBorder="1" applyAlignment="1">
      <alignment horizontal="center" vertical="top" wrapText="1"/>
    </xf>
    <xf numFmtId="0" fontId="43" fillId="3" borderId="0" xfId="0" applyFont="1" applyFill="1" applyAlignment="1">
      <alignment horizontal="center" vertical="center" wrapText="1"/>
    </xf>
    <xf numFmtId="49" fontId="21" fillId="4" borderId="30" xfId="0" applyNumberFormat="1" applyFont="1" applyFill="1" applyBorder="1" applyAlignment="1">
      <alignment horizontal="center" vertical="center" wrapText="1"/>
    </xf>
    <xf numFmtId="49" fontId="21" fillId="4" borderId="3" xfId="0" applyNumberFormat="1" applyFont="1" applyFill="1" applyBorder="1" applyAlignment="1">
      <alignment horizontal="center" vertical="center" wrapText="1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49" fontId="21" fillId="6" borderId="30" xfId="0" applyNumberFormat="1" applyFont="1" applyFill="1" applyBorder="1" applyAlignment="1">
      <alignment horizontal="center" vertical="center" wrapText="1"/>
    </xf>
    <xf numFmtId="49" fontId="21" fillId="6" borderId="3" xfId="0" applyNumberFormat="1" applyFont="1" applyFill="1" applyBorder="1" applyAlignment="1">
      <alignment horizontal="center" vertical="center" wrapText="1"/>
    </xf>
    <xf numFmtId="49" fontId="21" fillId="6" borderId="16" xfId="0" applyNumberFormat="1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49" fontId="44" fillId="3" borderId="0" xfId="0" applyNumberFormat="1" applyFont="1" applyFill="1" applyAlignment="1">
      <alignment horizontal="center"/>
    </xf>
    <xf numFmtId="49" fontId="21" fillId="3" borderId="30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21" fillId="3" borderId="16" xfId="0" applyNumberFormat="1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/>
    </xf>
    <xf numFmtId="0" fontId="48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28" fillId="3" borderId="30" xfId="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49" fontId="28" fillId="3" borderId="16" xfId="0" applyNumberFormat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49" fontId="1" fillId="3" borderId="30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vertical="top" wrapText="1"/>
    </xf>
    <xf numFmtId="4" fontId="62" fillId="3" borderId="0" xfId="0" applyNumberFormat="1" applyFont="1" applyFill="1" applyAlignment="1">
      <alignment horizontal="center"/>
    </xf>
    <xf numFmtId="0" fontId="42" fillId="3" borderId="0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3" borderId="3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164" fontId="15" fillId="0" borderId="33" xfId="1" applyFont="1" applyBorder="1" applyAlignment="1">
      <alignment horizontal="center" wrapText="1"/>
    </xf>
    <xf numFmtId="165" fontId="17" fillId="0" borderId="8" xfId="1" applyNumberFormat="1" applyFont="1" applyBorder="1" applyAlignment="1">
      <alignment horizontal="center" wrapText="1"/>
    </xf>
    <xf numFmtId="165" fontId="17" fillId="0" borderId="32" xfId="1" applyNumberFormat="1" applyFont="1" applyBorder="1" applyAlignment="1">
      <alignment horizontal="center" wrapText="1"/>
    </xf>
    <xf numFmtId="165" fontId="17" fillId="0" borderId="31" xfId="1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164" fontId="17" fillId="0" borderId="8" xfId="1" applyNumberFormat="1" applyFont="1" applyBorder="1" applyAlignment="1">
      <alignment horizontal="center" wrapText="1"/>
    </xf>
    <xf numFmtId="164" fontId="17" fillId="0" borderId="32" xfId="1" applyNumberFormat="1" applyFont="1" applyBorder="1" applyAlignment="1">
      <alignment horizontal="center" wrapText="1"/>
    </xf>
    <xf numFmtId="164" fontId="17" fillId="0" borderId="31" xfId="1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7" fillId="0" borderId="8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165" fontId="16" fillId="0" borderId="1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6" fillId="0" borderId="8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4"/>
  <sheetViews>
    <sheetView tabSelected="1" view="pageBreakPreview" topLeftCell="D1" zoomScale="70" zoomScaleNormal="100" zoomScaleSheetLayoutView="70" workbookViewId="0">
      <selection activeCell="O23" sqref="O23"/>
    </sheetView>
  </sheetViews>
  <sheetFormatPr defaultRowHeight="15.75"/>
  <cols>
    <col min="1" max="1" width="3.42578125" style="37" customWidth="1"/>
    <col min="2" max="2" width="7.85546875" style="37" customWidth="1"/>
    <col min="3" max="3" width="34" style="37" customWidth="1"/>
    <col min="4" max="4" width="15.7109375" style="37" customWidth="1"/>
    <col min="5" max="9" width="16.28515625" style="37" customWidth="1"/>
    <col min="10" max="10" width="18.7109375" style="37" customWidth="1"/>
    <col min="11" max="11" width="20.140625" style="37" customWidth="1"/>
    <col min="12" max="12" width="17.7109375" style="37" customWidth="1"/>
    <col min="13" max="15" width="17.28515625" style="37" customWidth="1"/>
    <col min="16" max="17" width="18.7109375" style="37" customWidth="1"/>
    <col min="18" max="18" width="18.85546875" style="37" customWidth="1"/>
    <col min="19" max="19" width="16.28515625" style="37" customWidth="1"/>
    <col min="20" max="20" width="16.140625" style="37" customWidth="1"/>
    <col min="21" max="21" width="17.28515625" style="37" customWidth="1"/>
    <col min="22" max="22" width="11.42578125" style="37" customWidth="1"/>
    <col min="23" max="23" width="14" style="37" customWidth="1"/>
    <col min="24" max="24" width="12.28515625" style="37" customWidth="1"/>
    <col min="25" max="16384" width="9.140625" style="37"/>
  </cols>
  <sheetData>
    <row r="1" spans="2:24">
      <c r="S1" s="794" t="s">
        <v>40</v>
      </c>
      <c r="T1" s="794"/>
      <c r="U1" s="794"/>
      <c r="V1" s="794"/>
      <c r="W1" s="794"/>
      <c r="X1" s="794"/>
    </row>
    <row r="2" spans="2:24" ht="23.25" customHeight="1"/>
    <row r="3" spans="2:24">
      <c r="R3" s="794" t="s">
        <v>75</v>
      </c>
      <c r="S3" s="794"/>
      <c r="T3" s="794"/>
      <c r="U3" s="794"/>
      <c r="V3" s="794"/>
      <c r="W3" s="794"/>
      <c r="X3" s="794"/>
    </row>
    <row r="4" spans="2:24">
      <c r="B4" s="38"/>
      <c r="C4" s="39"/>
      <c r="R4" s="795" t="s">
        <v>80</v>
      </c>
      <c r="S4" s="794"/>
      <c r="T4" s="794"/>
      <c r="U4" s="794"/>
      <c r="V4" s="794"/>
      <c r="W4" s="794"/>
      <c r="X4" s="794"/>
    </row>
    <row r="5" spans="2:24">
      <c r="B5" s="38"/>
      <c r="C5" s="39"/>
      <c r="R5" s="795" t="s">
        <v>81</v>
      </c>
      <c r="S5" s="795"/>
      <c r="T5" s="795"/>
      <c r="U5" s="795"/>
      <c r="V5" s="795"/>
      <c r="W5" s="795"/>
      <c r="X5" s="795"/>
    </row>
    <row r="6" spans="2:24">
      <c r="B6" s="38"/>
      <c r="C6" s="39"/>
      <c r="J6" s="302"/>
      <c r="K6" s="302"/>
      <c r="L6" s="302"/>
      <c r="R6" s="795" t="s">
        <v>82</v>
      </c>
      <c r="S6" s="795"/>
      <c r="T6" s="795"/>
      <c r="U6" s="795"/>
      <c r="V6" s="795"/>
      <c r="W6" s="795"/>
      <c r="X6" s="795"/>
    </row>
    <row r="7" spans="2:24">
      <c r="B7" s="38"/>
      <c r="C7" s="39"/>
      <c r="R7" s="795" t="s">
        <v>78</v>
      </c>
      <c r="S7" s="795"/>
      <c r="T7" s="795"/>
      <c r="U7" s="795"/>
      <c r="V7" s="795"/>
      <c r="W7" s="795"/>
      <c r="X7" s="795"/>
    </row>
    <row r="8" spans="2:24" ht="33.75" customHeight="1">
      <c r="B8" s="38"/>
      <c r="C8" s="39"/>
      <c r="S8" s="40"/>
      <c r="T8" s="40"/>
    </row>
    <row r="9" spans="2:24" ht="18.75">
      <c r="B9" s="796" t="s">
        <v>41</v>
      </c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</row>
    <row r="10" spans="2:24" ht="18.75">
      <c r="B10" s="796" t="s">
        <v>83</v>
      </c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</row>
    <row r="11" spans="2:24" ht="18.75">
      <c r="B11" s="796" t="s">
        <v>84</v>
      </c>
      <c r="C11" s="796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</row>
    <row r="12" spans="2:24" ht="18.75"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32" t="s">
        <v>15</v>
      </c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</row>
    <row r="13" spans="2:24" ht="27.75" customHeight="1">
      <c r="B13" s="826" t="s">
        <v>124</v>
      </c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7"/>
      <c r="U13" s="827"/>
      <c r="V13" s="827"/>
      <c r="W13" s="827"/>
      <c r="X13" s="827"/>
    </row>
    <row r="14" spans="2:24" ht="23.25" customHeight="1">
      <c r="B14" s="828" t="s">
        <v>98</v>
      </c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</row>
    <row r="15" spans="2:24" ht="27" customHeight="1" thickBot="1">
      <c r="B15" s="38"/>
      <c r="M15" s="302"/>
      <c r="N15" s="302"/>
      <c r="O15" s="302"/>
      <c r="S15" s="40"/>
      <c r="T15" s="40"/>
      <c r="U15" s="40"/>
    </row>
    <row r="16" spans="2:24" ht="24" customHeight="1">
      <c r="B16" s="829"/>
      <c r="C16" s="820" t="s">
        <v>0</v>
      </c>
      <c r="D16" s="814" t="s">
        <v>38</v>
      </c>
      <c r="E16" s="815"/>
      <c r="F16" s="814" t="s">
        <v>39</v>
      </c>
      <c r="G16" s="815"/>
      <c r="H16" s="814" t="s">
        <v>37</v>
      </c>
      <c r="I16" s="815"/>
      <c r="J16" s="814" t="s">
        <v>74</v>
      </c>
      <c r="K16" s="815"/>
      <c r="L16" s="816"/>
      <c r="M16" s="814" t="s">
        <v>36</v>
      </c>
      <c r="N16" s="815"/>
      <c r="O16" s="816"/>
      <c r="P16" s="820" t="s">
        <v>32</v>
      </c>
      <c r="Q16" s="820"/>
      <c r="R16" s="820"/>
      <c r="S16" s="820"/>
      <c r="T16" s="820"/>
      <c r="U16" s="820"/>
      <c r="V16" s="820"/>
      <c r="W16" s="821"/>
      <c r="X16" s="822"/>
    </row>
    <row r="17" spans="2:24" ht="49.5" customHeight="1">
      <c r="B17" s="830"/>
      <c r="C17" s="823"/>
      <c r="D17" s="833"/>
      <c r="E17" s="834"/>
      <c r="F17" s="833"/>
      <c r="G17" s="834"/>
      <c r="H17" s="833"/>
      <c r="I17" s="834"/>
      <c r="J17" s="817"/>
      <c r="K17" s="818"/>
      <c r="L17" s="819"/>
      <c r="M17" s="817"/>
      <c r="N17" s="818"/>
      <c r="O17" s="819"/>
      <c r="P17" s="823" t="s">
        <v>53</v>
      </c>
      <c r="Q17" s="823"/>
      <c r="R17" s="823"/>
      <c r="S17" s="823" t="s">
        <v>54</v>
      </c>
      <c r="T17" s="823"/>
      <c r="U17" s="823"/>
      <c r="V17" s="823" t="s">
        <v>55</v>
      </c>
      <c r="W17" s="823"/>
      <c r="X17" s="824"/>
    </row>
    <row r="18" spans="2:24" ht="99.75" customHeight="1" thickBot="1">
      <c r="B18" s="831"/>
      <c r="C18" s="832"/>
      <c r="D18" s="582" t="s">
        <v>122</v>
      </c>
      <c r="E18" s="582" t="s">
        <v>14</v>
      </c>
      <c r="F18" s="582" t="s">
        <v>122</v>
      </c>
      <c r="G18" s="582" t="s">
        <v>14</v>
      </c>
      <c r="H18" s="582" t="s">
        <v>122</v>
      </c>
      <c r="I18" s="582" t="s">
        <v>14</v>
      </c>
      <c r="J18" s="582" t="s">
        <v>123</v>
      </c>
      <c r="K18" s="582" t="s">
        <v>19</v>
      </c>
      <c r="L18" s="582" t="s">
        <v>31</v>
      </c>
      <c r="M18" s="582" t="s">
        <v>123</v>
      </c>
      <c r="N18" s="582" t="s">
        <v>19</v>
      </c>
      <c r="O18" s="582" t="s">
        <v>31</v>
      </c>
      <c r="P18" s="582" t="s">
        <v>123</v>
      </c>
      <c r="Q18" s="582" t="s">
        <v>19</v>
      </c>
      <c r="R18" s="582" t="s">
        <v>31</v>
      </c>
      <c r="S18" s="582" t="s">
        <v>123</v>
      </c>
      <c r="T18" s="582" t="s">
        <v>19</v>
      </c>
      <c r="U18" s="582" t="s">
        <v>31</v>
      </c>
      <c r="V18" s="582" t="s">
        <v>123</v>
      </c>
      <c r="W18" s="582" t="s">
        <v>19</v>
      </c>
      <c r="X18" s="260" t="s">
        <v>31</v>
      </c>
    </row>
    <row r="19" spans="2:24" ht="16.5" thickBot="1">
      <c r="B19" s="261">
        <v>1</v>
      </c>
      <c r="C19" s="262">
        <v>2</v>
      </c>
      <c r="D19" s="262">
        <v>3</v>
      </c>
      <c r="E19" s="263">
        <v>4</v>
      </c>
      <c r="F19" s="262">
        <v>5</v>
      </c>
      <c r="G19" s="262">
        <v>6</v>
      </c>
      <c r="H19" s="263">
        <v>7</v>
      </c>
      <c r="I19" s="262">
        <v>8</v>
      </c>
      <c r="J19" s="262">
        <v>9</v>
      </c>
      <c r="K19" s="263">
        <v>10</v>
      </c>
      <c r="L19" s="262">
        <v>11</v>
      </c>
      <c r="M19" s="262">
        <v>12</v>
      </c>
      <c r="N19" s="263">
        <v>13</v>
      </c>
      <c r="O19" s="262">
        <v>14</v>
      </c>
      <c r="P19" s="262">
        <v>15</v>
      </c>
      <c r="Q19" s="263">
        <v>16</v>
      </c>
      <c r="R19" s="262">
        <v>17</v>
      </c>
      <c r="S19" s="262">
        <v>18</v>
      </c>
      <c r="T19" s="263">
        <v>19</v>
      </c>
      <c r="U19" s="262">
        <v>20</v>
      </c>
      <c r="V19" s="262">
        <v>21</v>
      </c>
      <c r="W19" s="263">
        <v>22</v>
      </c>
      <c r="X19" s="264">
        <v>23</v>
      </c>
    </row>
    <row r="20" spans="2:24" ht="37.5">
      <c r="B20" s="265" t="s">
        <v>1</v>
      </c>
      <c r="C20" s="266" t="s">
        <v>56</v>
      </c>
      <c r="D20" s="267">
        <f>D21+D22+D23+D24</f>
        <v>1080</v>
      </c>
      <c r="E20" s="267">
        <f t="shared" ref="E20:H20" si="0">E21+E22+E23+E24</f>
        <v>1080.5</v>
      </c>
      <c r="F20" s="267">
        <f t="shared" si="0"/>
        <v>1057</v>
      </c>
      <c r="G20" s="267">
        <f t="shared" si="0"/>
        <v>1054.5</v>
      </c>
      <c r="H20" s="267">
        <f t="shared" si="0"/>
        <v>1047.5</v>
      </c>
      <c r="I20" s="267">
        <f>I21+I22+I23+I24</f>
        <v>1051</v>
      </c>
      <c r="J20" s="267">
        <f>J40+J50+J60+J70+J80+J90+J100+J110+J120+J130+J140+J150+J160+J170+J180+J190</f>
        <v>785919.94999999972</v>
      </c>
      <c r="K20" s="267">
        <f t="shared" ref="K20:L20" si="1">K40+K50+K60+K70+K80+K90+K100+K110+K120+K130+K140+K150+K160+K170+K180+K190</f>
        <v>792123.74000000011</v>
      </c>
      <c r="L20" s="267">
        <f t="shared" si="1"/>
        <v>791482.82000000018</v>
      </c>
      <c r="M20" s="267">
        <f>M21+M22+M23+M24</f>
        <v>537804.83000000007</v>
      </c>
      <c r="N20" s="267">
        <f t="shared" ref="N20" si="2">N21+N22+N23+N24</f>
        <v>539851.37</v>
      </c>
      <c r="O20" s="267">
        <f>O21+O22+O23+O24</f>
        <v>539848.30000000005</v>
      </c>
      <c r="P20" s="267">
        <f>P21+P22+P23+P24</f>
        <v>481271.19</v>
      </c>
      <c r="Q20" s="267">
        <f t="shared" ref="Q20:U20" si="3">Q21+Q22+Q23+Q24</f>
        <v>482788.25</v>
      </c>
      <c r="R20" s="267">
        <f t="shared" si="3"/>
        <v>482785.18000000005</v>
      </c>
      <c r="S20" s="267">
        <f t="shared" si="3"/>
        <v>56533.640000000007</v>
      </c>
      <c r="T20" s="267">
        <f t="shared" si="3"/>
        <v>57063.12</v>
      </c>
      <c r="U20" s="267">
        <f t="shared" si="3"/>
        <v>57063.12</v>
      </c>
      <c r="V20" s="268">
        <f t="shared" ref="V20:X20" si="4">V21+V22+V23+V24</f>
        <v>0</v>
      </c>
      <c r="W20" s="268">
        <f t="shared" si="4"/>
        <v>0</v>
      </c>
      <c r="X20" s="269">
        <f t="shared" si="4"/>
        <v>0</v>
      </c>
    </row>
    <row r="21" spans="2:24" ht="50.25" customHeight="1">
      <c r="B21" s="270" t="s">
        <v>20</v>
      </c>
      <c r="C21" s="271" t="s">
        <v>57</v>
      </c>
      <c r="D21" s="272">
        <f>D41+D51+D61+D71+D81+D91+D101+D111+D121+D131++D141+D151+D161+D171+D181+D191</f>
        <v>4</v>
      </c>
      <c r="E21" s="272">
        <f t="shared" ref="E21:H21" si="5">E41+E51+E61+E71+E81+E91+E101+E111+E121+E131++E141+E151+E161+E171+E181+E191</f>
        <v>4</v>
      </c>
      <c r="F21" s="272">
        <f t="shared" si="5"/>
        <v>4</v>
      </c>
      <c r="G21" s="272">
        <f t="shared" si="5"/>
        <v>4</v>
      </c>
      <c r="H21" s="272">
        <f t="shared" si="5"/>
        <v>4</v>
      </c>
      <c r="I21" s="272">
        <f>I41+I51</f>
        <v>4</v>
      </c>
      <c r="J21" s="273" t="s">
        <v>46</v>
      </c>
      <c r="K21" s="273" t="s">
        <v>46</v>
      </c>
      <c r="L21" s="273" t="s">
        <v>46</v>
      </c>
      <c r="M21" s="272">
        <f>P21+S21+V21</f>
        <v>5261.04</v>
      </c>
      <c r="N21" s="272">
        <f t="shared" ref="N21:O24" si="6">Q21+T21+W21</f>
        <v>5537.18</v>
      </c>
      <c r="O21" s="272">
        <f t="shared" si="6"/>
        <v>5537.18</v>
      </c>
      <c r="P21" s="272">
        <f>P41+P51+P61+P71+P81+P91+P101+P111+P121+P131+P141+P151+P161+P171+P181+P191</f>
        <v>5261.04</v>
      </c>
      <c r="Q21" s="272">
        <f t="shared" ref="Q21:U21" si="7">Q41+Q51+Q61+Q71+Q81+Q91+Q101+Q111+Q121+Q131+Q141+Q151+Q161+Q171+Q181+Q191</f>
        <v>5537.18</v>
      </c>
      <c r="R21" s="272">
        <f t="shared" si="7"/>
        <v>5537.18</v>
      </c>
      <c r="S21" s="272">
        <f t="shared" si="7"/>
        <v>0</v>
      </c>
      <c r="T21" s="272">
        <f t="shared" si="7"/>
        <v>0</v>
      </c>
      <c r="U21" s="272">
        <f t="shared" si="7"/>
        <v>0</v>
      </c>
      <c r="V21" s="274">
        <f>V41+V51+V61+V71+V81+V91+V101+V111+V121+V131+V141+V151+V161+V171+V181</f>
        <v>0</v>
      </c>
      <c r="W21" s="274">
        <f>W41+W51+W61+W71+W81+W91+W101+W111+W121+W131+W141+W151+W161+W171+W181</f>
        <v>0</v>
      </c>
      <c r="X21" s="274">
        <f>X41+X51+X61+X71+X81+X91+X101+X111+X121+X131+X141+X151+X161+X171+X181</f>
        <v>0</v>
      </c>
    </row>
    <row r="22" spans="2:24" ht="39" customHeight="1">
      <c r="B22" s="270" t="s">
        <v>21</v>
      </c>
      <c r="C22" s="271" t="s">
        <v>58</v>
      </c>
      <c r="D22" s="272">
        <f>D42+D52+D62+D72+D82+D92+D102+D112+D122+D132+D142+D152+D162+D172+D182+D192</f>
        <v>873</v>
      </c>
      <c r="E22" s="272">
        <f t="shared" ref="E22:I22" si="8">E42+E52+E62+E72+E82+E92+E102+E112+E122+E132+E142+E152+E162+E172+E182+E192</f>
        <v>873</v>
      </c>
      <c r="F22" s="272">
        <f t="shared" si="8"/>
        <v>854</v>
      </c>
      <c r="G22" s="272">
        <f t="shared" si="8"/>
        <v>852</v>
      </c>
      <c r="H22" s="272">
        <f t="shared" si="8"/>
        <v>848.1</v>
      </c>
      <c r="I22" s="272">
        <f t="shared" si="8"/>
        <v>848</v>
      </c>
      <c r="J22" s="273" t="s">
        <v>46</v>
      </c>
      <c r="K22" s="273" t="s">
        <v>46</v>
      </c>
      <c r="L22" s="273" t="s">
        <v>46</v>
      </c>
      <c r="M22" s="272">
        <f t="shared" ref="M22:M24" si="9">P22+S22+V22</f>
        <v>466142.06000000006</v>
      </c>
      <c r="N22" s="272">
        <f t="shared" si="6"/>
        <v>466369.41</v>
      </c>
      <c r="O22" s="272">
        <f t="shared" si="6"/>
        <v>466366.35000000003</v>
      </c>
      <c r="P22" s="272">
        <f t="shared" ref="P22:U24" si="10">P42+P52+P62+P72+P82+P92+P102+P112+P122+P132+P142+P152+P162+P172+P182+P192</f>
        <v>414148.78</v>
      </c>
      <c r="Q22" s="272">
        <f t="shared" si="10"/>
        <v>414335.18</v>
      </c>
      <c r="R22" s="272">
        <f t="shared" si="10"/>
        <v>414332.12000000005</v>
      </c>
      <c r="S22" s="272">
        <f t="shared" si="10"/>
        <v>51993.280000000006</v>
      </c>
      <c r="T22" s="272">
        <f t="shared" si="10"/>
        <v>52034.23</v>
      </c>
      <c r="U22" s="272">
        <f>U42+U52+U62+U72+U82+U92+U102+U112+U122+U132+U142+U152+U162+U172+U182+U192</f>
        <v>52034.23</v>
      </c>
      <c r="V22" s="275">
        <f t="shared" ref="V22:W22" si="11">V42+V52+V62+V72+V82+V92+V102+V112+V122+V132+V142+V152+V162+V172+V182+V192</f>
        <v>0</v>
      </c>
      <c r="W22" s="275">
        <f t="shared" si="11"/>
        <v>0</v>
      </c>
      <c r="X22" s="274">
        <f>X42+X52+X62+X72+X82+X92+X102+X112+X122+X132+X142+X152+X162+X172+X182</f>
        <v>0</v>
      </c>
    </row>
    <row r="23" spans="2:24" ht="81.75" customHeight="1">
      <c r="B23" s="270" t="s">
        <v>22</v>
      </c>
      <c r="C23" s="271" t="s">
        <v>59</v>
      </c>
      <c r="D23" s="272">
        <f t="shared" ref="D23:I24" si="12">D43+D53+D63+D73+D83+D93+D103+D113+D123+D133++D143+D153+D163+D173+D183+D193</f>
        <v>128</v>
      </c>
      <c r="E23" s="272">
        <f t="shared" si="12"/>
        <v>129</v>
      </c>
      <c r="F23" s="272">
        <f t="shared" si="12"/>
        <v>128</v>
      </c>
      <c r="G23" s="272">
        <f t="shared" si="12"/>
        <v>128</v>
      </c>
      <c r="H23" s="272">
        <f t="shared" si="12"/>
        <v>124.9</v>
      </c>
      <c r="I23" s="272">
        <f t="shared" si="12"/>
        <v>128</v>
      </c>
      <c r="J23" s="273" t="s">
        <v>46</v>
      </c>
      <c r="K23" s="273" t="s">
        <v>46</v>
      </c>
      <c r="L23" s="273" t="s">
        <v>46</v>
      </c>
      <c r="M23" s="272">
        <f t="shared" si="9"/>
        <v>53827.05</v>
      </c>
      <c r="N23" s="272">
        <f t="shared" si="6"/>
        <v>54236.009999999995</v>
      </c>
      <c r="O23" s="272">
        <f t="shared" si="6"/>
        <v>54236</v>
      </c>
      <c r="P23" s="272">
        <f t="shared" si="10"/>
        <v>50704.480000000003</v>
      </c>
      <c r="Q23" s="272">
        <f t="shared" si="10"/>
        <v>50870.579999999994</v>
      </c>
      <c r="R23" s="272">
        <f t="shared" si="10"/>
        <v>50870.57</v>
      </c>
      <c r="S23" s="272">
        <f t="shared" si="10"/>
        <v>3122.57</v>
      </c>
      <c r="T23" s="272">
        <f t="shared" si="10"/>
        <v>3365.43</v>
      </c>
      <c r="U23" s="272">
        <f t="shared" si="10"/>
        <v>3365.43</v>
      </c>
      <c r="V23" s="275">
        <f t="shared" ref="V23:W23" si="13">V43+V53+V63+V73+V83+V93+V103+V113+V123+V133+V143+V153+V163+V173+V183+V193</f>
        <v>0</v>
      </c>
      <c r="W23" s="275">
        <f t="shared" si="13"/>
        <v>0</v>
      </c>
      <c r="X23" s="274">
        <f>X43+X53+X63+X73+X83+X93+X103+X113+X123+X133+X143+X153+X163+X173+X183</f>
        <v>0</v>
      </c>
    </row>
    <row r="24" spans="2:24" ht="102" customHeight="1" thickBot="1">
      <c r="B24" s="276" t="s">
        <v>23</v>
      </c>
      <c r="C24" s="271" t="s">
        <v>85</v>
      </c>
      <c r="D24" s="272">
        <f t="shared" si="12"/>
        <v>75</v>
      </c>
      <c r="E24" s="272">
        <f t="shared" si="12"/>
        <v>74.5</v>
      </c>
      <c r="F24" s="272">
        <f t="shared" si="12"/>
        <v>71</v>
      </c>
      <c r="G24" s="272">
        <f t="shared" si="12"/>
        <v>70.5</v>
      </c>
      <c r="H24" s="272">
        <f t="shared" si="12"/>
        <v>70.5</v>
      </c>
      <c r="I24" s="272">
        <f t="shared" si="12"/>
        <v>71</v>
      </c>
      <c r="J24" s="277" t="s">
        <v>46</v>
      </c>
      <c r="K24" s="277" t="s">
        <v>46</v>
      </c>
      <c r="L24" s="277" t="s">
        <v>46</v>
      </c>
      <c r="M24" s="272">
        <f t="shared" si="9"/>
        <v>12574.68</v>
      </c>
      <c r="N24" s="272">
        <f t="shared" si="6"/>
        <v>13708.77</v>
      </c>
      <c r="O24" s="272">
        <f t="shared" si="6"/>
        <v>13708.77</v>
      </c>
      <c r="P24" s="272">
        <f t="shared" si="10"/>
        <v>11156.89</v>
      </c>
      <c r="Q24" s="272">
        <f t="shared" si="10"/>
        <v>12045.31</v>
      </c>
      <c r="R24" s="272">
        <f t="shared" si="10"/>
        <v>12045.31</v>
      </c>
      <c r="S24" s="272">
        <f t="shared" si="10"/>
        <v>1417.79</v>
      </c>
      <c r="T24" s="272">
        <f t="shared" si="10"/>
        <v>1663.46</v>
      </c>
      <c r="U24" s="272">
        <f t="shared" si="10"/>
        <v>1663.46</v>
      </c>
      <c r="V24" s="275">
        <f t="shared" ref="V24" si="14">V44+V54+V64+V74+V84+V94+V104+V114+V124+V134+V144+V154+V164+V174+V184+V194</f>
        <v>0</v>
      </c>
      <c r="W24" s="274">
        <f>W44+W54+W64+W74+W84+W94+W104+W114+W124+W134+W144+W154+W164+W174+W184</f>
        <v>0</v>
      </c>
      <c r="X24" s="274">
        <f>X44+X54+X64+X74+X84+X94+X104+X114+X124+X134+X144+X154+X164+X174+X184</f>
        <v>0</v>
      </c>
    </row>
    <row r="25" spans="2:24"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</row>
    <row r="26" spans="2:24" s="231" customFormat="1" ht="33" customHeight="1">
      <c r="B26" s="776" t="s">
        <v>120</v>
      </c>
      <c r="C26" s="776"/>
      <c r="D26" s="231">
        <f>D40+D50+D60+D70+D80+D90+D100+D110+D120+D130+D140+D150+D160+D170+D180+D190</f>
        <v>1080</v>
      </c>
      <c r="E26" s="231">
        <f t="shared" ref="E26:X26" si="15">E40+E50+E60+E70+E80+E90+E100+E110+E120+E130+E140+E150+E160+E170+E180+E190</f>
        <v>1080.5</v>
      </c>
      <c r="F26" s="231">
        <f t="shared" si="15"/>
        <v>1057</v>
      </c>
      <c r="G26" s="231">
        <f t="shared" si="15"/>
        <v>1054.5</v>
      </c>
      <c r="H26" s="231">
        <f t="shared" si="15"/>
        <v>1047.5</v>
      </c>
      <c r="I26" s="231">
        <f t="shared" si="15"/>
        <v>1051</v>
      </c>
      <c r="J26" s="231">
        <f t="shared" si="15"/>
        <v>785919.94999999972</v>
      </c>
      <c r="K26" s="231">
        <f t="shared" si="15"/>
        <v>792123.74000000011</v>
      </c>
      <c r="L26" s="231">
        <f t="shared" si="15"/>
        <v>791482.82000000018</v>
      </c>
      <c r="M26" s="231">
        <f>M40+M50+M60+M70+M80+M90+M100+M110+M120+M130+M140+M150+M160+M170+M180+M190</f>
        <v>537804.85000000009</v>
      </c>
      <c r="N26" s="231">
        <f>N40+N50+N60+N70+N80+N90+N100+N110+N120+N130+N140+N150+N160+N170+N180+N190</f>
        <v>539851.34000000008</v>
      </c>
      <c r="O26" s="231">
        <f t="shared" si="15"/>
        <v>539848.27</v>
      </c>
      <c r="P26" s="231">
        <f t="shared" si="15"/>
        <v>481271.19999999995</v>
      </c>
      <c r="Q26" s="231">
        <f t="shared" si="15"/>
        <v>482788.22000000003</v>
      </c>
      <c r="R26" s="231">
        <f t="shared" si="15"/>
        <v>482785.18</v>
      </c>
      <c r="S26" s="231">
        <f t="shared" si="15"/>
        <v>56533.64</v>
      </c>
      <c r="T26" s="231">
        <f t="shared" si="15"/>
        <v>57063.12</v>
      </c>
      <c r="U26" s="231">
        <f t="shared" si="15"/>
        <v>57063.12</v>
      </c>
      <c r="V26" s="231">
        <f t="shared" si="15"/>
        <v>0</v>
      </c>
      <c r="W26" s="231">
        <f t="shared" si="15"/>
        <v>0</v>
      </c>
      <c r="X26" s="231">
        <f t="shared" si="15"/>
        <v>0</v>
      </c>
    </row>
    <row r="27" spans="2:24">
      <c r="B27" s="776"/>
      <c r="C27" s="776"/>
      <c r="F27" s="41"/>
      <c r="G27" s="41"/>
      <c r="H27" s="41"/>
      <c r="I27" s="41"/>
      <c r="J27" s="41"/>
      <c r="K27" s="41"/>
      <c r="L27" s="41"/>
    </row>
    <row r="28" spans="2:24" s="229" customFormat="1" ht="19.5">
      <c r="B28" s="776"/>
      <c r="C28" s="776"/>
      <c r="D28" s="230">
        <f>D20-D26</f>
        <v>0</v>
      </c>
      <c r="E28" s="230">
        <f t="shared" ref="E28:X28" si="16">E20-E26</f>
        <v>0</v>
      </c>
      <c r="F28" s="230">
        <f t="shared" si="16"/>
        <v>0</v>
      </c>
      <c r="G28" s="230">
        <f t="shared" si="16"/>
        <v>0</v>
      </c>
      <c r="H28" s="230">
        <f t="shared" si="16"/>
        <v>0</v>
      </c>
      <c r="I28" s="230">
        <f t="shared" si="16"/>
        <v>0</v>
      </c>
      <c r="J28" s="230">
        <f t="shared" si="16"/>
        <v>0</v>
      </c>
      <c r="K28" s="230">
        <f t="shared" si="16"/>
        <v>0</v>
      </c>
      <c r="L28" s="230">
        <f t="shared" si="16"/>
        <v>0</v>
      </c>
      <c r="M28" s="230">
        <f>M20-M26</f>
        <v>-2.0000000018626451E-2</v>
      </c>
      <c r="N28" s="230">
        <f>N20-N26</f>
        <v>2.9999999911524355E-2</v>
      </c>
      <c r="O28" s="230">
        <f>O20-O26</f>
        <v>3.0000000027939677E-2</v>
      </c>
      <c r="P28" s="230">
        <f t="shared" si="16"/>
        <v>-9.9999999511055648E-3</v>
      </c>
      <c r="Q28" s="230">
        <f t="shared" si="16"/>
        <v>2.9999999969732016E-2</v>
      </c>
      <c r="R28" s="230">
        <f t="shared" si="16"/>
        <v>0</v>
      </c>
      <c r="S28" s="230">
        <f t="shared" si="16"/>
        <v>0</v>
      </c>
      <c r="T28" s="230">
        <f t="shared" si="16"/>
        <v>0</v>
      </c>
      <c r="U28" s="230">
        <f t="shared" si="16"/>
        <v>0</v>
      </c>
      <c r="V28" s="230">
        <f t="shared" si="16"/>
        <v>0</v>
      </c>
      <c r="W28" s="230">
        <f t="shared" si="16"/>
        <v>0</v>
      </c>
      <c r="X28" s="230">
        <f t="shared" si="16"/>
        <v>0</v>
      </c>
    </row>
    <row r="29" spans="2:24">
      <c r="B29" s="776"/>
      <c r="C29" s="776"/>
    </row>
    <row r="30" spans="2:24">
      <c r="B30" s="776"/>
      <c r="C30" s="776"/>
    </row>
    <row r="31" spans="2:24">
      <c r="B31" s="776"/>
      <c r="C31" s="776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>
        <f t="shared" ref="W31:X31" si="17">W20-W110</f>
        <v>0</v>
      </c>
      <c r="X31" s="284">
        <f t="shared" si="17"/>
        <v>0</v>
      </c>
    </row>
    <row r="32" spans="2:24">
      <c r="B32" s="776"/>
      <c r="C32" s="776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>
        <f t="shared" ref="W32:X32" si="18">W21-W111</f>
        <v>0</v>
      </c>
      <c r="X32" s="284">
        <f t="shared" si="18"/>
        <v>0</v>
      </c>
    </row>
    <row r="33" spans="2:24">
      <c r="B33" s="776"/>
      <c r="C33" s="776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>
        <f t="shared" ref="W33:X33" si="19">W22-W112</f>
        <v>0</v>
      </c>
      <c r="X33" s="284">
        <f t="shared" si="19"/>
        <v>0</v>
      </c>
    </row>
    <row r="34" spans="2:24"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>
        <f t="shared" ref="W34:X34" si="20">W23-W113</f>
        <v>0</v>
      </c>
      <c r="X34" s="284">
        <f t="shared" si="20"/>
        <v>0</v>
      </c>
    </row>
    <row r="35" spans="2:24" ht="21" thickBot="1">
      <c r="B35" s="316">
        <v>600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>
        <f t="shared" ref="W35:X35" si="21">W24-W114</f>
        <v>0</v>
      </c>
      <c r="X35" s="284">
        <f t="shared" si="21"/>
        <v>0</v>
      </c>
    </row>
    <row r="36" spans="2:24">
      <c r="B36" s="797"/>
      <c r="C36" s="800" t="s">
        <v>0</v>
      </c>
      <c r="D36" s="803" t="s">
        <v>38</v>
      </c>
      <c r="E36" s="804"/>
      <c r="F36" s="803" t="s">
        <v>39</v>
      </c>
      <c r="G36" s="804"/>
      <c r="H36" s="803" t="s">
        <v>37</v>
      </c>
      <c r="I36" s="804"/>
      <c r="J36" s="803" t="s">
        <v>74</v>
      </c>
      <c r="K36" s="804"/>
      <c r="L36" s="807"/>
      <c r="M36" s="803" t="s">
        <v>36</v>
      </c>
      <c r="N36" s="804"/>
      <c r="O36" s="807"/>
      <c r="P36" s="800" t="s">
        <v>32</v>
      </c>
      <c r="Q36" s="800"/>
      <c r="R36" s="800"/>
      <c r="S36" s="800"/>
      <c r="T36" s="800"/>
      <c r="U36" s="800"/>
      <c r="V36" s="800"/>
      <c r="W36" s="811"/>
      <c r="X36" s="812"/>
    </row>
    <row r="37" spans="2:24">
      <c r="B37" s="798"/>
      <c r="C37" s="801"/>
      <c r="D37" s="805"/>
      <c r="E37" s="806"/>
      <c r="F37" s="805"/>
      <c r="G37" s="806"/>
      <c r="H37" s="805"/>
      <c r="I37" s="806"/>
      <c r="J37" s="808"/>
      <c r="K37" s="809"/>
      <c r="L37" s="810"/>
      <c r="M37" s="808"/>
      <c r="N37" s="809"/>
      <c r="O37" s="810"/>
      <c r="P37" s="801" t="s">
        <v>53</v>
      </c>
      <c r="Q37" s="801"/>
      <c r="R37" s="801"/>
      <c r="S37" s="801" t="s">
        <v>54</v>
      </c>
      <c r="T37" s="801"/>
      <c r="U37" s="801"/>
      <c r="V37" s="801" t="s">
        <v>55</v>
      </c>
      <c r="W37" s="801"/>
      <c r="X37" s="813"/>
    </row>
    <row r="38" spans="2:24" ht="79.5" thickBot="1">
      <c r="B38" s="799"/>
      <c r="C38" s="802"/>
      <c r="D38" s="278" t="s">
        <v>118</v>
      </c>
      <c r="E38" s="234" t="s">
        <v>14</v>
      </c>
      <c r="F38" s="278" t="s">
        <v>118</v>
      </c>
      <c r="G38" s="234" t="s">
        <v>14</v>
      </c>
      <c r="H38" s="278" t="s">
        <v>118</v>
      </c>
      <c r="I38" s="234" t="s">
        <v>14</v>
      </c>
      <c r="J38" s="234" t="s">
        <v>110</v>
      </c>
      <c r="K38" s="234" t="s">
        <v>19</v>
      </c>
      <c r="L38" s="234" t="s">
        <v>31</v>
      </c>
      <c r="M38" s="234" t="s">
        <v>110</v>
      </c>
      <c r="N38" s="234" t="s">
        <v>19</v>
      </c>
      <c r="O38" s="234" t="s">
        <v>31</v>
      </c>
      <c r="P38" s="279" t="s">
        <v>112</v>
      </c>
      <c r="Q38" s="234" t="s">
        <v>19</v>
      </c>
      <c r="R38" s="234" t="s">
        <v>31</v>
      </c>
      <c r="S38" s="279" t="s">
        <v>112</v>
      </c>
      <c r="T38" s="234" t="s">
        <v>19</v>
      </c>
      <c r="U38" s="234" t="s">
        <v>31</v>
      </c>
      <c r="V38" s="279" t="s">
        <v>112</v>
      </c>
      <c r="W38" s="234" t="s">
        <v>19</v>
      </c>
      <c r="X38" s="235" t="s">
        <v>31</v>
      </c>
    </row>
    <row r="39" spans="2:24" ht="16.5" thickBot="1">
      <c r="B39" s="236">
        <v>1</v>
      </c>
      <c r="C39" s="237">
        <v>2</v>
      </c>
      <c r="D39" s="237">
        <v>3</v>
      </c>
      <c r="E39" s="238">
        <v>4</v>
      </c>
      <c r="F39" s="237">
        <v>5</v>
      </c>
      <c r="G39" s="237">
        <v>6</v>
      </c>
      <c r="H39" s="238">
        <v>7</v>
      </c>
      <c r="I39" s="237">
        <v>8</v>
      </c>
      <c r="J39" s="237">
        <v>9</v>
      </c>
      <c r="K39" s="238">
        <v>10</v>
      </c>
      <c r="L39" s="237">
        <v>11</v>
      </c>
      <c r="M39" s="237">
        <v>12</v>
      </c>
      <c r="N39" s="238">
        <v>13</v>
      </c>
      <c r="O39" s="237">
        <v>14</v>
      </c>
      <c r="P39" s="237">
        <v>15</v>
      </c>
      <c r="Q39" s="238">
        <v>16</v>
      </c>
      <c r="R39" s="237">
        <v>17</v>
      </c>
      <c r="S39" s="237">
        <v>18</v>
      </c>
      <c r="T39" s="238">
        <v>19</v>
      </c>
      <c r="U39" s="237">
        <v>20</v>
      </c>
      <c r="V39" s="237">
        <v>21</v>
      </c>
      <c r="W39" s="238">
        <v>22</v>
      </c>
      <c r="X39" s="239">
        <v>23</v>
      </c>
    </row>
    <row r="40" spans="2:24" ht="31.5">
      <c r="B40" s="240" t="s">
        <v>1</v>
      </c>
      <c r="C40" s="241" t="s">
        <v>56</v>
      </c>
      <c r="D40" s="242">
        <f t="shared" ref="D40:I40" si="22">D41+D42+D43+D44</f>
        <v>68</v>
      </c>
      <c r="E40" s="242">
        <f t="shared" ref="E40" si="23">E41+E42+E43+E44</f>
        <v>68</v>
      </c>
      <c r="F40" s="242">
        <f t="shared" si="22"/>
        <v>68</v>
      </c>
      <c r="G40" s="242">
        <f t="shared" si="22"/>
        <v>61</v>
      </c>
      <c r="H40" s="242">
        <f t="shared" si="22"/>
        <v>60.7</v>
      </c>
      <c r="I40" s="242">
        <f t="shared" si="22"/>
        <v>61</v>
      </c>
      <c r="J40" s="243">
        <v>57228.79</v>
      </c>
      <c r="K40" s="243">
        <v>57522.44</v>
      </c>
      <c r="L40" s="243">
        <v>57450.28</v>
      </c>
      <c r="M40" s="243">
        <f t="shared" ref="M40:X40" si="24">M41+M42+M43+M44</f>
        <v>35221.61</v>
      </c>
      <c r="N40" s="243">
        <f t="shared" si="24"/>
        <v>36265.99</v>
      </c>
      <c r="O40" s="243">
        <f t="shared" si="24"/>
        <v>36265.99</v>
      </c>
      <c r="P40" s="243">
        <f>P41+P42+P43+P44</f>
        <v>35221.61</v>
      </c>
      <c r="Q40" s="243">
        <f t="shared" ref="Q40:R40" si="25">Q41+Q42+Q43+Q44</f>
        <v>36265.99</v>
      </c>
      <c r="R40" s="243">
        <f t="shared" si="25"/>
        <v>36265.99</v>
      </c>
      <c r="S40" s="242">
        <f t="shared" si="24"/>
        <v>0</v>
      </c>
      <c r="T40" s="244">
        <f t="shared" si="24"/>
        <v>0</v>
      </c>
      <c r="U40" s="242">
        <f t="shared" si="24"/>
        <v>0</v>
      </c>
      <c r="V40" s="242">
        <f t="shared" si="24"/>
        <v>0</v>
      </c>
      <c r="W40" s="242">
        <f t="shared" si="24"/>
        <v>0</v>
      </c>
      <c r="X40" s="245">
        <f t="shared" si="24"/>
        <v>0</v>
      </c>
    </row>
    <row r="41" spans="2:24" ht="31.5">
      <c r="B41" s="246" t="s">
        <v>20</v>
      </c>
      <c r="C41" s="247" t="s">
        <v>57</v>
      </c>
      <c r="D41" s="248">
        <v>3</v>
      </c>
      <c r="E41" s="248">
        <v>3</v>
      </c>
      <c r="F41" s="248">
        <v>3</v>
      </c>
      <c r="G41" s="248">
        <v>3</v>
      </c>
      <c r="H41" s="248">
        <v>3</v>
      </c>
      <c r="I41" s="248">
        <v>3</v>
      </c>
      <c r="J41" s="249" t="s">
        <v>46</v>
      </c>
      <c r="K41" s="249" t="s">
        <v>46</v>
      </c>
      <c r="L41" s="249" t="s">
        <v>46</v>
      </c>
      <c r="M41" s="250">
        <f>P41</f>
        <v>3773.73</v>
      </c>
      <c r="N41" s="250">
        <f t="shared" ref="N41:O41" si="26">Q41</f>
        <v>3698.62</v>
      </c>
      <c r="O41" s="250">
        <f t="shared" si="26"/>
        <v>3698.62</v>
      </c>
      <c r="P41" s="250">
        <v>3773.73</v>
      </c>
      <c r="Q41" s="250">
        <v>3698.62</v>
      </c>
      <c r="R41" s="250">
        <v>3698.62</v>
      </c>
      <c r="S41" s="248"/>
      <c r="T41" s="248">
        <v>0</v>
      </c>
      <c r="U41" s="251">
        <v>0</v>
      </c>
      <c r="V41" s="248"/>
      <c r="W41" s="248"/>
      <c r="X41" s="252"/>
    </row>
    <row r="42" spans="2:24" ht="18.75">
      <c r="B42" s="246" t="s">
        <v>21</v>
      </c>
      <c r="C42" s="247" t="s">
        <v>58</v>
      </c>
      <c r="D42" s="248">
        <v>55</v>
      </c>
      <c r="E42" s="248">
        <v>55</v>
      </c>
      <c r="F42" s="248">
        <v>55</v>
      </c>
      <c r="G42" s="248">
        <v>49</v>
      </c>
      <c r="H42" s="248">
        <v>49.2</v>
      </c>
      <c r="I42" s="248">
        <v>49</v>
      </c>
      <c r="J42" s="249" t="s">
        <v>46</v>
      </c>
      <c r="K42" s="249" t="s">
        <v>46</v>
      </c>
      <c r="L42" s="249" t="s">
        <v>46</v>
      </c>
      <c r="M42" s="250">
        <f t="shared" ref="M42:M44" si="27">P42</f>
        <v>29666.85</v>
      </c>
      <c r="N42" s="250">
        <f t="shared" ref="N42:N44" si="28">Q42</f>
        <v>30696.42</v>
      </c>
      <c r="O42" s="250">
        <f t="shared" ref="O42:O44" si="29">R42</f>
        <v>30696.42</v>
      </c>
      <c r="P42" s="250">
        <v>29666.85</v>
      </c>
      <c r="Q42" s="250">
        <v>30696.42</v>
      </c>
      <c r="R42" s="250">
        <v>30696.42</v>
      </c>
      <c r="S42" s="248"/>
      <c r="T42" s="248">
        <v>0</v>
      </c>
      <c r="U42" s="248">
        <v>0</v>
      </c>
      <c r="V42" s="248"/>
      <c r="W42" s="253"/>
      <c r="X42" s="254"/>
    </row>
    <row r="43" spans="2:24" ht="59.25" customHeight="1">
      <c r="B43" s="246" t="s">
        <v>22</v>
      </c>
      <c r="C43" s="247" t="s">
        <v>59</v>
      </c>
      <c r="D43" s="248">
        <v>1</v>
      </c>
      <c r="E43" s="248">
        <v>2</v>
      </c>
      <c r="F43" s="248">
        <v>1</v>
      </c>
      <c r="G43" s="248">
        <v>1</v>
      </c>
      <c r="H43" s="248">
        <v>0</v>
      </c>
      <c r="I43" s="248">
        <v>1</v>
      </c>
      <c r="J43" s="249" t="s">
        <v>46</v>
      </c>
      <c r="K43" s="249" t="s">
        <v>46</v>
      </c>
      <c r="L43" s="249" t="s">
        <v>46</v>
      </c>
      <c r="M43" s="250">
        <f t="shared" si="27"/>
        <v>345.2</v>
      </c>
      <c r="N43" s="250">
        <f t="shared" si="28"/>
        <v>333.21</v>
      </c>
      <c r="O43" s="250">
        <f t="shared" si="29"/>
        <v>333.21</v>
      </c>
      <c r="P43" s="250">
        <v>345.2</v>
      </c>
      <c r="Q43" s="250">
        <v>333.21</v>
      </c>
      <c r="R43" s="255">
        <v>333.21</v>
      </c>
      <c r="S43" s="248"/>
      <c r="T43" s="248">
        <v>0</v>
      </c>
      <c r="U43" s="248">
        <v>0</v>
      </c>
      <c r="V43" s="248"/>
      <c r="W43" s="253"/>
      <c r="X43" s="254"/>
    </row>
    <row r="44" spans="2:24" ht="48" thickBot="1">
      <c r="B44" s="318" t="s">
        <v>23</v>
      </c>
      <c r="C44" s="247" t="s">
        <v>85</v>
      </c>
      <c r="D44" s="256">
        <v>9</v>
      </c>
      <c r="E44" s="256">
        <v>8</v>
      </c>
      <c r="F44" s="256">
        <v>9</v>
      </c>
      <c r="G44" s="256">
        <v>8</v>
      </c>
      <c r="H44" s="256">
        <v>8.5</v>
      </c>
      <c r="I44" s="256">
        <v>8</v>
      </c>
      <c r="J44" s="257" t="s">
        <v>46</v>
      </c>
      <c r="K44" s="257" t="s">
        <v>46</v>
      </c>
      <c r="L44" s="257" t="s">
        <v>46</v>
      </c>
      <c r="M44" s="250">
        <f t="shared" si="27"/>
        <v>1435.83</v>
      </c>
      <c r="N44" s="250">
        <f t="shared" si="28"/>
        <v>1537.74</v>
      </c>
      <c r="O44" s="250">
        <f t="shared" si="29"/>
        <v>1537.74</v>
      </c>
      <c r="P44" s="250">
        <v>1435.83</v>
      </c>
      <c r="Q44" s="250">
        <v>1537.74</v>
      </c>
      <c r="R44" s="250">
        <v>1537.74</v>
      </c>
      <c r="S44" s="256"/>
      <c r="T44" s="256">
        <v>0</v>
      </c>
      <c r="U44" s="256">
        <v>0</v>
      </c>
      <c r="V44" s="256"/>
      <c r="W44" s="258"/>
      <c r="X44" s="259"/>
    </row>
    <row r="45" spans="2:24" ht="21" thickBot="1">
      <c r="B45" s="282">
        <v>601</v>
      </c>
    </row>
    <row r="46" spans="2:24">
      <c r="B46" s="777"/>
      <c r="C46" s="780" t="s">
        <v>0</v>
      </c>
      <c r="D46" s="783" t="s">
        <v>38</v>
      </c>
      <c r="E46" s="784"/>
      <c r="F46" s="783" t="s">
        <v>39</v>
      </c>
      <c r="G46" s="784"/>
      <c r="H46" s="783" t="s">
        <v>37</v>
      </c>
      <c r="I46" s="784"/>
      <c r="J46" s="783" t="s">
        <v>74</v>
      </c>
      <c r="K46" s="784"/>
      <c r="L46" s="787"/>
      <c r="M46" s="783" t="s">
        <v>36</v>
      </c>
      <c r="N46" s="784"/>
      <c r="O46" s="787"/>
      <c r="P46" s="780" t="s">
        <v>32</v>
      </c>
      <c r="Q46" s="780"/>
      <c r="R46" s="780"/>
      <c r="S46" s="780"/>
      <c r="T46" s="780"/>
      <c r="U46" s="780"/>
      <c r="V46" s="780"/>
      <c r="W46" s="791"/>
      <c r="X46" s="792"/>
    </row>
    <row r="47" spans="2:24">
      <c r="B47" s="778"/>
      <c r="C47" s="781"/>
      <c r="D47" s="785"/>
      <c r="E47" s="786"/>
      <c r="F47" s="785"/>
      <c r="G47" s="786"/>
      <c r="H47" s="785"/>
      <c r="I47" s="786"/>
      <c r="J47" s="788"/>
      <c r="K47" s="789"/>
      <c r="L47" s="790"/>
      <c r="M47" s="788"/>
      <c r="N47" s="789"/>
      <c r="O47" s="790"/>
      <c r="P47" s="781" t="s">
        <v>53</v>
      </c>
      <c r="Q47" s="781"/>
      <c r="R47" s="781"/>
      <c r="S47" s="781" t="s">
        <v>54</v>
      </c>
      <c r="T47" s="781"/>
      <c r="U47" s="781"/>
      <c r="V47" s="781" t="s">
        <v>55</v>
      </c>
      <c r="W47" s="781"/>
      <c r="X47" s="793"/>
    </row>
    <row r="48" spans="2:24" ht="79.5" thickBot="1">
      <c r="B48" s="779"/>
      <c r="C48" s="782"/>
      <c r="D48" s="89" t="s">
        <v>108</v>
      </c>
      <c r="E48" s="89" t="s">
        <v>14</v>
      </c>
      <c r="F48" s="89" t="s">
        <v>109</v>
      </c>
      <c r="G48" s="89" t="s">
        <v>14</v>
      </c>
      <c r="H48" s="89" t="s">
        <v>109</v>
      </c>
      <c r="I48" s="89" t="s">
        <v>14</v>
      </c>
      <c r="J48" s="89" t="s">
        <v>110</v>
      </c>
      <c r="K48" s="89" t="s">
        <v>19</v>
      </c>
      <c r="L48" s="89" t="s">
        <v>31</v>
      </c>
      <c r="M48" s="89" t="s">
        <v>110</v>
      </c>
      <c r="N48" s="89" t="s">
        <v>19</v>
      </c>
      <c r="O48" s="89" t="s">
        <v>31</v>
      </c>
      <c r="P48" s="89" t="s">
        <v>110</v>
      </c>
      <c r="Q48" s="89" t="s">
        <v>19</v>
      </c>
      <c r="R48" s="89" t="s">
        <v>31</v>
      </c>
      <c r="S48" s="89" t="s">
        <v>110</v>
      </c>
      <c r="T48" s="89" t="s">
        <v>19</v>
      </c>
      <c r="U48" s="89" t="s">
        <v>31</v>
      </c>
      <c r="V48" s="89" t="s">
        <v>110</v>
      </c>
      <c r="W48" s="89" t="s">
        <v>19</v>
      </c>
      <c r="X48" s="43" t="s">
        <v>31</v>
      </c>
    </row>
    <row r="49" spans="2:24" ht="16.5" thickBot="1">
      <c r="B49" s="44">
        <v>1</v>
      </c>
      <c r="C49" s="45">
        <v>2</v>
      </c>
      <c r="D49" s="45">
        <v>3</v>
      </c>
      <c r="E49" s="46">
        <v>4</v>
      </c>
      <c r="F49" s="45">
        <v>5</v>
      </c>
      <c r="G49" s="45">
        <v>6</v>
      </c>
      <c r="H49" s="46">
        <v>7</v>
      </c>
      <c r="I49" s="45">
        <v>8</v>
      </c>
      <c r="J49" s="45">
        <v>9</v>
      </c>
      <c r="K49" s="46">
        <v>10</v>
      </c>
      <c r="L49" s="45">
        <v>11</v>
      </c>
      <c r="M49" s="45">
        <v>12</v>
      </c>
      <c r="N49" s="46">
        <v>13</v>
      </c>
      <c r="O49" s="45">
        <v>14</v>
      </c>
      <c r="P49" s="45">
        <v>15</v>
      </c>
      <c r="Q49" s="46">
        <v>16</v>
      </c>
      <c r="R49" s="45">
        <v>17</v>
      </c>
      <c r="S49" s="45">
        <v>18</v>
      </c>
      <c r="T49" s="46">
        <v>19</v>
      </c>
      <c r="U49" s="45">
        <v>20</v>
      </c>
      <c r="V49" s="45">
        <v>21</v>
      </c>
      <c r="W49" s="46">
        <v>22</v>
      </c>
      <c r="X49" s="47">
        <v>23</v>
      </c>
    </row>
    <row r="50" spans="2:24" ht="31.5">
      <c r="B50" s="48" t="s">
        <v>1</v>
      </c>
      <c r="C50" s="49" t="s">
        <v>56</v>
      </c>
      <c r="D50" s="381">
        <f t="shared" ref="D50:X50" si="30">D51+D52+D53+D54</f>
        <v>161</v>
      </c>
      <c r="E50" s="381">
        <f t="shared" si="30"/>
        <v>161</v>
      </c>
      <c r="F50" s="381">
        <f>F51+F52+F53+F54</f>
        <v>155</v>
      </c>
      <c r="G50" s="381">
        <f t="shared" si="30"/>
        <v>156</v>
      </c>
      <c r="H50" s="381">
        <f>H51+H52+H53+H54</f>
        <v>149.80000000000001</v>
      </c>
      <c r="I50" s="381">
        <f t="shared" si="30"/>
        <v>153</v>
      </c>
      <c r="J50" s="382">
        <v>134632.29</v>
      </c>
      <c r="K50" s="382">
        <v>133589.29</v>
      </c>
      <c r="L50" s="382">
        <v>133529.54999999999</v>
      </c>
      <c r="M50" s="383">
        <f t="shared" ref="M50:O52" si="31">P50+S50</f>
        <v>93851.78</v>
      </c>
      <c r="N50" s="383">
        <f>Q50+T50</f>
        <v>93588.489999999991</v>
      </c>
      <c r="O50" s="383">
        <f>R50+U50</f>
        <v>93585.42</v>
      </c>
      <c r="P50" s="382">
        <f t="shared" si="30"/>
        <v>93109.41</v>
      </c>
      <c r="Q50" s="382">
        <f t="shared" si="30"/>
        <v>92843.76</v>
      </c>
      <c r="R50" s="382">
        <f t="shared" si="30"/>
        <v>92840.69</v>
      </c>
      <c r="S50" s="382">
        <f t="shared" si="30"/>
        <v>742.37</v>
      </c>
      <c r="T50" s="382">
        <f t="shared" si="30"/>
        <v>744.73</v>
      </c>
      <c r="U50" s="382">
        <f t="shared" si="30"/>
        <v>744.73</v>
      </c>
      <c r="V50" s="381">
        <f t="shared" si="30"/>
        <v>0</v>
      </c>
      <c r="W50" s="381">
        <f t="shared" si="30"/>
        <v>0</v>
      </c>
      <c r="X50" s="384">
        <f t="shared" si="30"/>
        <v>0</v>
      </c>
    </row>
    <row r="51" spans="2:24" ht="31.5">
      <c r="B51" s="51" t="s">
        <v>20</v>
      </c>
      <c r="C51" s="52" t="s">
        <v>57</v>
      </c>
      <c r="D51" s="385">
        <v>1</v>
      </c>
      <c r="E51" s="385">
        <v>1</v>
      </c>
      <c r="F51" s="385">
        <v>1</v>
      </c>
      <c r="G51" s="385">
        <v>1</v>
      </c>
      <c r="H51" s="385">
        <v>1</v>
      </c>
      <c r="I51" s="385">
        <v>1</v>
      </c>
      <c r="J51" s="386" t="s">
        <v>46</v>
      </c>
      <c r="K51" s="386" t="s">
        <v>46</v>
      </c>
      <c r="L51" s="386" t="s">
        <v>46</v>
      </c>
      <c r="M51" s="383">
        <f>P51+S51</f>
        <v>1487.31</v>
      </c>
      <c r="N51" s="383">
        <f>Q51+T51</f>
        <v>1838.56</v>
      </c>
      <c r="O51" s="383">
        <f>R51+U51</f>
        <v>1838.56</v>
      </c>
      <c r="P51" s="387">
        <v>1487.31</v>
      </c>
      <c r="Q51" s="387">
        <v>1838.56</v>
      </c>
      <c r="R51" s="388">
        <v>1838.56</v>
      </c>
      <c r="S51" s="387">
        <v>0</v>
      </c>
      <c r="T51" s="387">
        <v>0</v>
      </c>
      <c r="U51" s="388">
        <v>0</v>
      </c>
      <c r="V51" s="389"/>
      <c r="W51" s="389"/>
      <c r="X51" s="390"/>
    </row>
    <row r="52" spans="2:24" ht="18">
      <c r="B52" s="51" t="s">
        <v>21</v>
      </c>
      <c r="C52" s="52" t="s">
        <v>58</v>
      </c>
      <c r="D52" s="385">
        <v>156</v>
      </c>
      <c r="E52" s="385">
        <v>156</v>
      </c>
      <c r="F52" s="385">
        <v>150</v>
      </c>
      <c r="G52" s="385">
        <v>151</v>
      </c>
      <c r="H52" s="385">
        <v>146.9</v>
      </c>
      <c r="I52" s="385">
        <v>148</v>
      </c>
      <c r="J52" s="386" t="s">
        <v>46</v>
      </c>
      <c r="K52" s="386" t="s">
        <v>46</v>
      </c>
      <c r="L52" s="386" t="s">
        <v>46</v>
      </c>
      <c r="M52" s="383">
        <f t="shared" si="31"/>
        <v>90385.48</v>
      </c>
      <c r="N52" s="383">
        <f t="shared" si="31"/>
        <v>89927.15</v>
      </c>
      <c r="O52" s="383">
        <f t="shared" si="31"/>
        <v>89924.08</v>
      </c>
      <c r="P52" s="387">
        <v>89643.11</v>
      </c>
      <c r="Q52" s="387">
        <v>89182.42</v>
      </c>
      <c r="R52" s="387">
        <v>89179.35</v>
      </c>
      <c r="S52" s="387">
        <v>742.37</v>
      </c>
      <c r="T52" s="387">
        <v>744.73</v>
      </c>
      <c r="U52" s="387">
        <v>744.73</v>
      </c>
      <c r="V52" s="389"/>
      <c r="W52" s="391"/>
      <c r="X52" s="392"/>
    </row>
    <row r="53" spans="2:24" ht="62.25" customHeight="1">
      <c r="B53" s="51" t="s">
        <v>22</v>
      </c>
      <c r="C53" s="52" t="s">
        <v>59</v>
      </c>
      <c r="D53" s="385">
        <v>4</v>
      </c>
      <c r="E53" s="385">
        <v>4</v>
      </c>
      <c r="F53" s="385">
        <v>4</v>
      </c>
      <c r="G53" s="385">
        <v>4</v>
      </c>
      <c r="H53" s="385">
        <v>1.9</v>
      </c>
      <c r="I53" s="385">
        <v>4</v>
      </c>
      <c r="J53" s="386" t="s">
        <v>46</v>
      </c>
      <c r="K53" s="386" t="s">
        <v>46</v>
      </c>
      <c r="L53" s="386" t="s">
        <v>46</v>
      </c>
      <c r="M53" s="383">
        <f>P53+S53</f>
        <v>1978.99</v>
      </c>
      <c r="N53" s="383">
        <f>Q53+T53</f>
        <v>1822.78</v>
      </c>
      <c r="O53" s="383">
        <f>R53+U53</f>
        <v>1822.78</v>
      </c>
      <c r="P53" s="387">
        <v>1978.99</v>
      </c>
      <c r="Q53" s="387">
        <v>1822.78</v>
      </c>
      <c r="R53" s="387">
        <v>1822.78</v>
      </c>
      <c r="S53" s="387"/>
      <c r="T53" s="387">
        <v>0</v>
      </c>
      <c r="U53" s="387">
        <v>0</v>
      </c>
      <c r="V53" s="389"/>
      <c r="W53" s="391"/>
      <c r="X53" s="392"/>
    </row>
    <row r="54" spans="2:24" ht="48" thickBot="1">
      <c r="B54" s="283" t="s">
        <v>23</v>
      </c>
      <c r="C54" s="52" t="s">
        <v>85</v>
      </c>
      <c r="D54" s="393"/>
      <c r="E54" s="393"/>
      <c r="F54" s="393"/>
      <c r="G54" s="393"/>
      <c r="H54" s="393"/>
      <c r="I54" s="393"/>
      <c r="J54" s="394" t="s">
        <v>46</v>
      </c>
      <c r="K54" s="394" t="s">
        <v>46</v>
      </c>
      <c r="L54" s="394" t="s">
        <v>46</v>
      </c>
      <c r="M54" s="395">
        <f>P54+S54+V54</f>
        <v>0</v>
      </c>
      <c r="N54" s="395">
        <f>Q54+T54+W54</f>
        <v>0</v>
      </c>
      <c r="O54" s="395">
        <f>R54+U54+X54</f>
        <v>0</v>
      </c>
      <c r="P54" s="393"/>
      <c r="Q54" s="393"/>
      <c r="R54" s="393"/>
      <c r="S54" s="393"/>
      <c r="T54" s="393"/>
      <c r="U54" s="393"/>
      <c r="V54" s="393"/>
      <c r="W54" s="396"/>
      <c r="X54" s="397"/>
    </row>
    <row r="55" spans="2:24" ht="21" thickBot="1">
      <c r="B55" s="282">
        <v>602</v>
      </c>
    </row>
    <row r="56" spans="2:24">
      <c r="B56" s="777"/>
      <c r="C56" s="780" t="s">
        <v>0</v>
      </c>
      <c r="D56" s="783" t="s">
        <v>38</v>
      </c>
      <c r="E56" s="784"/>
      <c r="F56" s="783" t="s">
        <v>39</v>
      </c>
      <c r="G56" s="784"/>
      <c r="H56" s="783" t="s">
        <v>37</v>
      </c>
      <c r="I56" s="784"/>
      <c r="J56" s="783" t="s">
        <v>74</v>
      </c>
      <c r="K56" s="784"/>
      <c r="L56" s="787"/>
      <c r="M56" s="783" t="s">
        <v>36</v>
      </c>
      <c r="N56" s="784"/>
      <c r="O56" s="787"/>
      <c r="P56" s="780" t="s">
        <v>32</v>
      </c>
      <c r="Q56" s="780"/>
      <c r="R56" s="780"/>
      <c r="S56" s="780"/>
      <c r="T56" s="780"/>
      <c r="U56" s="780"/>
      <c r="V56" s="780"/>
      <c r="W56" s="791"/>
      <c r="X56" s="792"/>
    </row>
    <row r="57" spans="2:24">
      <c r="B57" s="778"/>
      <c r="C57" s="781"/>
      <c r="D57" s="785"/>
      <c r="E57" s="786"/>
      <c r="F57" s="785"/>
      <c r="G57" s="786"/>
      <c r="H57" s="785"/>
      <c r="I57" s="786"/>
      <c r="J57" s="788"/>
      <c r="K57" s="789"/>
      <c r="L57" s="790"/>
      <c r="M57" s="788"/>
      <c r="N57" s="789"/>
      <c r="O57" s="790"/>
      <c r="P57" s="781" t="s">
        <v>53</v>
      </c>
      <c r="Q57" s="781"/>
      <c r="R57" s="781"/>
      <c r="S57" s="781" t="s">
        <v>54</v>
      </c>
      <c r="T57" s="781"/>
      <c r="U57" s="781"/>
      <c r="V57" s="781" t="s">
        <v>55</v>
      </c>
      <c r="W57" s="781"/>
      <c r="X57" s="793"/>
    </row>
    <row r="58" spans="2:24" ht="79.5" thickBot="1">
      <c r="B58" s="779"/>
      <c r="C58" s="782"/>
      <c r="D58" s="42" t="s">
        <v>108</v>
      </c>
      <c r="E58" s="42" t="s">
        <v>14</v>
      </c>
      <c r="F58" s="42" t="s">
        <v>109</v>
      </c>
      <c r="G58" s="42" t="s">
        <v>14</v>
      </c>
      <c r="H58" s="42" t="s">
        <v>109</v>
      </c>
      <c r="I58" s="42" t="s">
        <v>14</v>
      </c>
      <c r="J58" s="42" t="s">
        <v>110</v>
      </c>
      <c r="K58" s="42" t="s">
        <v>19</v>
      </c>
      <c r="L58" s="42" t="s">
        <v>31</v>
      </c>
      <c r="M58" s="42" t="s">
        <v>110</v>
      </c>
      <c r="N58" s="42" t="s">
        <v>19</v>
      </c>
      <c r="O58" s="42" t="s">
        <v>31</v>
      </c>
      <c r="P58" s="42" t="s">
        <v>110</v>
      </c>
      <c r="Q58" s="42" t="s">
        <v>19</v>
      </c>
      <c r="R58" s="42" t="s">
        <v>31</v>
      </c>
      <c r="S58" s="42" t="s">
        <v>110</v>
      </c>
      <c r="T58" s="42" t="s">
        <v>19</v>
      </c>
      <c r="U58" s="42" t="s">
        <v>31</v>
      </c>
      <c r="V58" s="42" t="s">
        <v>110</v>
      </c>
      <c r="W58" s="42" t="s">
        <v>19</v>
      </c>
      <c r="X58" s="43" t="s">
        <v>31</v>
      </c>
    </row>
    <row r="59" spans="2:24" ht="16.5" thickBot="1">
      <c r="B59" s="44">
        <v>1</v>
      </c>
      <c r="C59" s="45">
        <v>2</v>
      </c>
      <c r="D59" s="45">
        <v>3</v>
      </c>
      <c r="E59" s="46">
        <v>4</v>
      </c>
      <c r="F59" s="45">
        <v>5</v>
      </c>
      <c r="G59" s="45">
        <v>6</v>
      </c>
      <c r="H59" s="46">
        <v>7</v>
      </c>
      <c r="I59" s="45">
        <v>8</v>
      </c>
      <c r="J59" s="45">
        <v>9</v>
      </c>
      <c r="K59" s="46">
        <v>10</v>
      </c>
      <c r="L59" s="45">
        <v>11</v>
      </c>
      <c r="M59" s="45">
        <v>12</v>
      </c>
      <c r="N59" s="46">
        <v>13</v>
      </c>
      <c r="O59" s="45">
        <v>14</v>
      </c>
      <c r="P59" s="45">
        <v>15</v>
      </c>
      <c r="Q59" s="46">
        <v>16</v>
      </c>
      <c r="R59" s="45">
        <v>17</v>
      </c>
      <c r="S59" s="45">
        <v>18</v>
      </c>
      <c r="T59" s="46">
        <v>19</v>
      </c>
      <c r="U59" s="45">
        <v>20</v>
      </c>
      <c r="V59" s="45">
        <v>21</v>
      </c>
      <c r="W59" s="46">
        <v>22</v>
      </c>
      <c r="X59" s="47">
        <v>23</v>
      </c>
    </row>
    <row r="60" spans="2:24" ht="31.5">
      <c r="B60" s="48" t="s">
        <v>1</v>
      </c>
      <c r="C60" s="49" t="s">
        <v>56</v>
      </c>
      <c r="D60" s="646">
        <v>118</v>
      </c>
      <c r="E60" s="646">
        <v>118</v>
      </c>
      <c r="F60" s="646">
        <v>118</v>
      </c>
      <c r="G60" s="646">
        <v>118</v>
      </c>
      <c r="H60" s="646">
        <v>118</v>
      </c>
      <c r="I60" s="646">
        <v>118</v>
      </c>
      <c r="J60" s="647">
        <v>85041.56</v>
      </c>
      <c r="K60" s="647">
        <f>85204.28+0.01</f>
        <v>85204.29</v>
      </c>
      <c r="L60" s="647">
        <v>85161.82</v>
      </c>
      <c r="M60" s="647">
        <v>56428.69</v>
      </c>
      <c r="N60" s="647">
        <v>56589.85</v>
      </c>
      <c r="O60" s="647">
        <f>O62+O63+O64</f>
        <v>56589.85</v>
      </c>
      <c r="P60" s="647">
        <v>56428.69</v>
      </c>
      <c r="Q60" s="647">
        <v>56589.85</v>
      </c>
      <c r="R60" s="647">
        <f>R62+R63+R64</f>
        <v>56589.88</v>
      </c>
      <c r="S60" s="648">
        <f t="shared" ref="S60:X60" si="32">S61+S62+S63+S64</f>
        <v>0</v>
      </c>
      <c r="T60" s="648">
        <f t="shared" si="32"/>
        <v>0</v>
      </c>
      <c r="U60" s="648">
        <f t="shared" si="32"/>
        <v>0</v>
      </c>
      <c r="V60" s="648">
        <f t="shared" si="32"/>
        <v>0</v>
      </c>
      <c r="W60" s="648">
        <f t="shared" si="32"/>
        <v>0</v>
      </c>
      <c r="X60" s="649">
        <f t="shared" si="32"/>
        <v>0</v>
      </c>
    </row>
    <row r="61" spans="2:24" ht="31.5">
      <c r="B61" s="51" t="s">
        <v>20</v>
      </c>
      <c r="C61" s="52" t="s">
        <v>57</v>
      </c>
      <c r="D61" s="650"/>
      <c r="E61" s="651"/>
      <c r="F61" s="650"/>
      <c r="G61" s="651"/>
      <c r="H61" s="651"/>
      <c r="I61" s="651"/>
      <c r="J61" s="652" t="s">
        <v>46</v>
      </c>
      <c r="K61" s="652" t="s">
        <v>46</v>
      </c>
      <c r="L61" s="652" t="s">
        <v>46</v>
      </c>
      <c r="M61" s="653"/>
      <c r="N61" s="653"/>
      <c r="O61" s="653"/>
      <c r="P61" s="650"/>
      <c r="Q61" s="650"/>
      <c r="R61" s="651"/>
      <c r="S61" s="654"/>
      <c r="T61" s="654"/>
      <c r="U61" s="654"/>
      <c r="V61" s="654"/>
      <c r="W61" s="654"/>
      <c r="X61" s="655"/>
    </row>
    <row r="62" spans="2:24" ht="20.25">
      <c r="B62" s="51" t="s">
        <v>21</v>
      </c>
      <c r="C62" s="52" t="s">
        <v>58</v>
      </c>
      <c r="D62" s="650">
        <v>87</v>
      </c>
      <c r="E62" s="650">
        <v>87</v>
      </c>
      <c r="F62" s="650">
        <v>87</v>
      </c>
      <c r="G62" s="650">
        <v>87</v>
      </c>
      <c r="H62" s="650">
        <v>87</v>
      </c>
      <c r="I62" s="650">
        <v>87</v>
      </c>
      <c r="J62" s="652" t="s">
        <v>46</v>
      </c>
      <c r="K62" s="652" t="s">
        <v>46</v>
      </c>
      <c r="L62" s="652" t="s">
        <v>46</v>
      </c>
      <c r="M62" s="653">
        <v>45547.41</v>
      </c>
      <c r="N62" s="653">
        <v>44950.89</v>
      </c>
      <c r="O62" s="653">
        <v>44950.89</v>
      </c>
      <c r="P62" s="653">
        <v>45547.41</v>
      </c>
      <c r="Q62" s="653">
        <f>44950.89-0.01</f>
        <v>44950.879999999997</v>
      </c>
      <c r="R62" s="653">
        <v>44950.89</v>
      </c>
      <c r="S62" s="654"/>
      <c r="T62" s="654"/>
      <c r="U62" s="654"/>
      <c r="V62" s="654"/>
      <c r="W62" s="656"/>
      <c r="X62" s="657"/>
    </row>
    <row r="63" spans="2:24" ht="63">
      <c r="B63" s="51" t="s">
        <v>22</v>
      </c>
      <c r="C63" s="52" t="s">
        <v>59</v>
      </c>
      <c r="D63" s="650">
        <v>23</v>
      </c>
      <c r="E63" s="650">
        <v>23</v>
      </c>
      <c r="F63" s="650">
        <v>23</v>
      </c>
      <c r="G63" s="650">
        <v>23</v>
      </c>
      <c r="H63" s="650">
        <v>23</v>
      </c>
      <c r="I63" s="650">
        <v>23</v>
      </c>
      <c r="J63" s="652" t="s">
        <v>46</v>
      </c>
      <c r="K63" s="652" t="s">
        <v>46</v>
      </c>
      <c r="L63" s="652" t="s">
        <v>46</v>
      </c>
      <c r="M63" s="653">
        <v>9642.17</v>
      </c>
      <c r="N63" s="653">
        <v>9728.89</v>
      </c>
      <c r="O63" s="653">
        <v>9728.89</v>
      </c>
      <c r="P63" s="653">
        <f>9642.17</f>
        <v>9642.17</v>
      </c>
      <c r="Q63" s="653">
        <f>9728.89+0.04</f>
        <v>9728.93</v>
      </c>
      <c r="R63" s="653">
        <f>9728.89+0.03</f>
        <v>9728.92</v>
      </c>
      <c r="S63" s="654"/>
      <c r="T63" s="654"/>
      <c r="U63" s="654"/>
      <c r="V63" s="654"/>
      <c r="W63" s="656"/>
      <c r="X63" s="657"/>
    </row>
    <row r="64" spans="2:24" ht="48" thickBot="1">
      <c r="B64" s="350" t="s">
        <v>23</v>
      </c>
      <c r="C64" s="52" t="s">
        <v>85</v>
      </c>
      <c r="D64" s="658">
        <v>8</v>
      </c>
      <c r="E64" s="658">
        <v>8</v>
      </c>
      <c r="F64" s="658">
        <v>8</v>
      </c>
      <c r="G64" s="658">
        <v>8</v>
      </c>
      <c r="H64" s="658">
        <v>8</v>
      </c>
      <c r="I64" s="658">
        <v>8</v>
      </c>
      <c r="J64" s="659" t="s">
        <v>46</v>
      </c>
      <c r="K64" s="659" t="s">
        <v>46</v>
      </c>
      <c r="L64" s="659" t="s">
        <v>46</v>
      </c>
      <c r="M64" s="653">
        <f>P64</f>
        <v>1239.0999999999999</v>
      </c>
      <c r="N64" s="660">
        <v>1910.07</v>
      </c>
      <c r="O64" s="660">
        <v>1910.07</v>
      </c>
      <c r="P64" s="661">
        <v>1239.0999999999999</v>
      </c>
      <c r="Q64" s="661">
        <v>1910.07</v>
      </c>
      <c r="R64" s="660">
        <v>1910.07</v>
      </c>
      <c r="S64" s="662"/>
      <c r="T64" s="662"/>
      <c r="U64" s="662"/>
      <c r="V64" s="662"/>
      <c r="W64" s="663"/>
      <c r="X64" s="664"/>
    </row>
    <row r="65" spans="2:24" ht="21" thickBot="1">
      <c r="B65" s="282">
        <v>604</v>
      </c>
    </row>
    <row r="66" spans="2:24">
      <c r="B66" s="777"/>
      <c r="C66" s="780" t="s">
        <v>0</v>
      </c>
      <c r="D66" s="783" t="s">
        <v>38</v>
      </c>
      <c r="E66" s="784"/>
      <c r="F66" s="783" t="s">
        <v>39</v>
      </c>
      <c r="G66" s="784"/>
      <c r="H66" s="783" t="s">
        <v>37</v>
      </c>
      <c r="I66" s="784"/>
      <c r="J66" s="783" t="s">
        <v>74</v>
      </c>
      <c r="K66" s="784"/>
      <c r="L66" s="787"/>
      <c r="M66" s="783" t="s">
        <v>36</v>
      </c>
      <c r="N66" s="784"/>
      <c r="O66" s="787"/>
      <c r="P66" s="780" t="s">
        <v>32</v>
      </c>
      <c r="Q66" s="780"/>
      <c r="R66" s="780"/>
      <c r="S66" s="780"/>
      <c r="T66" s="780"/>
      <c r="U66" s="780"/>
      <c r="V66" s="780"/>
      <c r="W66" s="791"/>
      <c r="X66" s="792"/>
    </row>
    <row r="67" spans="2:24">
      <c r="B67" s="778"/>
      <c r="C67" s="781"/>
      <c r="D67" s="785"/>
      <c r="E67" s="786"/>
      <c r="F67" s="785"/>
      <c r="G67" s="786"/>
      <c r="H67" s="785"/>
      <c r="I67" s="786"/>
      <c r="J67" s="788"/>
      <c r="K67" s="789"/>
      <c r="L67" s="790"/>
      <c r="M67" s="788"/>
      <c r="N67" s="789"/>
      <c r="O67" s="790"/>
      <c r="P67" s="781" t="s">
        <v>53</v>
      </c>
      <c r="Q67" s="781"/>
      <c r="R67" s="781"/>
      <c r="S67" s="781" t="s">
        <v>54</v>
      </c>
      <c r="T67" s="781"/>
      <c r="U67" s="781"/>
      <c r="V67" s="781" t="s">
        <v>55</v>
      </c>
      <c r="W67" s="781"/>
      <c r="X67" s="793"/>
    </row>
    <row r="68" spans="2:24" ht="79.5" thickBot="1">
      <c r="B68" s="779"/>
      <c r="C68" s="782"/>
      <c r="D68" s="42" t="s">
        <v>108</v>
      </c>
      <c r="E68" s="42" t="s">
        <v>14</v>
      </c>
      <c r="F68" s="42" t="s">
        <v>109</v>
      </c>
      <c r="G68" s="42" t="s">
        <v>14</v>
      </c>
      <c r="H68" s="42" t="s">
        <v>109</v>
      </c>
      <c r="I68" s="42" t="s">
        <v>14</v>
      </c>
      <c r="J68" s="42" t="s">
        <v>110</v>
      </c>
      <c r="K68" s="42" t="s">
        <v>19</v>
      </c>
      <c r="L68" s="42" t="s">
        <v>31</v>
      </c>
      <c r="M68" s="42" t="s">
        <v>110</v>
      </c>
      <c r="N68" s="42" t="s">
        <v>19</v>
      </c>
      <c r="O68" s="42" t="s">
        <v>31</v>
      </c>
      <c r="P68" s="42" t="s">
        <v>110</v>
      </c>
      <c r="Q68" s="42" t="s">
        <v>19</v>
      </c>
      <c r="R68" s="42" t="s">
        <v>31</v>
      </c>
      <c r="S68" s="42" t="s">
        <v>110</v>
      </c>
      <c r="T68" s="42" t="s">
        <v>19</v>
      </c>
      <c r="U68" s="42" t="s">
        <v>31</v>
      </c>
      <c r="V68" s="42" t="s">
        <v>110</v>
      </c>
      <c r="W68" s="42" t="s">
        <v>19</v>
      </c>
      <c r="X68" s="43" t="s">
        <v>31</v>
      </c>
    </row>
    <row r="69" spans="2:24" ht="16.5" thickBot="1">
      <c r="B69" s="44">
        <v>1</v>
      </c>
      <c r="C69" s="45">
        <v>2</v>
      </c>
      <c r="D69" s="45">
        <v>3</v>
      </c>
      <c r="E69" s="46">
        <v>4</v>
      </c>
      <c r="F69" s="45">
        <v>5</v>
      </c>
      <c r="G69" s="45">
        <v>6</v>
      </c>
      <c r="H69" s="46">
        <v>7</v>
      </c>
      <c r="I69" s="45">
        <v>8</v>
      </c>
      <c r="J69" s="45">
        <v>9</v>
      </c>
      <c r="K69" s="46">
        <v>10</v>
      </c>
      <c r="L69" s="45">
        <v>11</v>
      </c>
      <c r="M69" s="45">
        <v>12</v>
      </c>
      <c r="N69" s="46">
        <v>13</v>
      </c>
      <c r="O69" s="45">
        <v>14</v>
      </c>
      <c r="P69" s="45">
        <v>15</v>
      </c>
      <c r="Q69" s="46">
        <v>16</v>
      </c>
      <c r="R69" s="45">
        <v>17</v>
      </c>
      <c r="S69" s="45">
        <v>18</v>
      </c>
      <c r="T69" s="46">
        <v>19</v>
      </c>
      <c r="U69" s="45">
        <v>20</v>
      </c>
      <c r="V69" s="45">
        <v>21</v>
      </c>
      <c r="W69" s="46">
        <v>22</v>
      </c>
      <c r="X69" s="47">
        <v>23</v>
      </c>
    </row>
    <row r="70" spans="2:24" ht="31.5">
      <c r="B70" s="48" t="s">
        <v>1</v>
      </c>
      <c r="C70" s="49" t="s">
        <v>56</v>
      </c>
      <c r="D70" s="31">
        <v>71</v>
      </c>
      <c r="E70" s="31">
        <v>71</v>
      </c>
      <c r="F70" s="31">
        <v>67</v>
      </c>
      <c r="G70" s="31">
        <f>G72+G73+G74</f>
        <v>69</v>
      </c>
      <c r="H70" s="285">
        <v>68</v>
      </c>
      <c r="I70" s="285">
        <f>I72+I73+I74</f>
        <v>70</v>
      </c>
      <c r="J70" s="290">
        <v>54466.7</v>
      </c>
      <c r="K70" s="290">
        <v>54220.26</v>
      </c>
      <c r="L70" s="290">
        <v>54211.839999999997</v>
      </c>
      <c r="M70" s="290">
        <f>M72+M73+M74</f>
        <v>37778.9</v>
      </c>
      <c r="N70" s="290">
        <f>N71+N72+N73+N74</f>
        <v>37922.120000000003</v>
      </c>
      <c r="O70" s="290">
        <f>O72+O73+O74</f>
        <v>37922.120000000003</v>
      </c>
      <c r="P70" s="290">
        <f>P72+P73+P74</f>
        <v>37778.9</v>
      </c>
      <c r="Q70" s="290">
        <f>Q72+Q73+Q74</f>
        <v>37922.120000000003</v>
      </c>
      <c r="R70" s="290">
        <f>R72+R73+R74</f>
        <v>37922.120000000003</v>
      </c>
      <c r="S70" s="291">
        <v>0</v>
      </c>
      <c r="T70" s="292">
        <v>0</v>
      </c>
      <c r="U70" s="292">
        <f>U72+U73+U74</f>
        <v>0</v>
      </c>
      <c r="V70" s="31">
        <v>0</v>
      </c>
      <c r="W70" s="31">
        <v>0</v>
      </c>
      <c r="X70" s="293">
        <v>0</v>
      </c>
    </row>
    <row r="71" spans="2:24" ht="31.5">
      <c r="B71" s="51" t="s">
        <v>20</v>
      </c>
      <c r="C71" s="52" t="s">
        <v>57</v>
      </c>
      <c r="D71" s="286">
        <v>0</v>
      </c>
      <c r="E71" s="286">
        <v>0</v>
      </c>
      <c r="F71" s="286">
        <v>0</v>
      </c>
      <c r="G71" s="286">
        <v>0</v>
      </c>
      <c r="H71" s="287">
        <v>0</v>
      </c>
      <c r="I71" s="287">
        <v>0</v>
      </c>
      <c r="J71" s="294" t="s">
        <v>46</v>
      </c>
      <c r="K71" s="294" t="s">
        <v>46</v>
      </c>
      <c r="L71" s="294" t="s">
        <v>46</v>
      </c>
      <c r="M71" s="290">
        <v>0</v>
      </c>
      <c r="N71" s="290">
        <v>0</v>
      </c>
      <c r="O71" s="290">
        <f t="shared" ref="O71" si="33">R71</f>
        <v>0</v>
      </c>
      <c r="P71" s="290">
        <v>0</v>
      </c>
      <c r="Q71" s="290">
        <v>0</v>
      </c>
      <c r="R71" s="290">
        <f t="shared" ref="R71" si="34">U71</f>
        <v>0</v>
      </c>
      <c r="S71" s="291">
        <v>0</v>
      </c>
      <c r="T71" s="292">
        <v>0</v>
      </c>
      <c r="U71" s="292">
        <v>0</v>
      </c>
      <c r="V71" s="31">
        <v>0</v>
      </c>
      <c r="W71" s="31">
        <v>0</v>
      </c>
      <c r="X71" s="293">
        <v>0</v>
      </c>
    </row>
    <row r="72" spans="2:24">
      <c r="B72" s="51" t="s">
        <v>21</v>
      </c>
      <c r="C72" s="52" t="s">
        <v>58</v>
      </c>
      <c r="D72" s="31">
        <v>67</v>
      </c>
      <c r="E72" s="31">
        <v>67</v>
      </c>
      <c r="F72" s="31">
        <v>63</v>
      </c>
      <c r="G72" s="31">
        <v>65</v>
      </c>
      <c r="H72" s="285">
        <v>64</v>
      </c>
      <c r="I72" s="285">
        <v>66</v>
      </c>
      <c r="J72" s="294" t="s">
        <v>46</v>
      </c>
      <c r="K72" s="294" t="s">
        <v>46</v>
      </c>
      <c r="L72" s="294" t="s">
        <v>46</v>
      </c>
      <c r="M72" s="290">
        <v>36526.080000000002</v>
      </c>
      <c r="N72" s="290">
        <f t="shared" ref="N72:O74" si="35">Q72</f>
        <v>36388.65</v>
      </c>
      <c r="O72" s="290">
        <f t="shared" si="35"/>
        <v>36388.65</v>
      </c>
      <c r="P72" s="290">
        <v>36526.080000000002</v>
      </c>
      <c r="Q72" s="290">
        <v>36388.65</v>
      </c>
      <c r="R72" s="290">
        <v>36388.65</v>
      </c>
      <c r="S72" s="291">
        <v>0</v>
      </c>
      <c r="T72" s="292">
        <v>0</v>
      </c>
      <c r="U72" s="292">
        <v>0</v>
      </c>
      <c r="V72" s="31">
        <v>0</v>
      </c>
      <c r="W72" s="31">
        <v>0</v>
      </c>
      <c r="X72" s="293">
        <v>0</v>
      </c>
    </row>
    <row r="73" spans="2:24" ht="63">
      <c r="B73" s="51" t="s">
        <v>22</v>
      </c>
      <c r="C73" s="52" t="s">
        <v>59</v>
      </c>
      <c r="D73" s="31">
        <v>2</v>
      </c>
      <c r="E73" s="31">
        <v>2</v>
      </c>
      <c r="F73" s="31">
        <v>2</v>
      </c>
      <c r="G73" s="31">
        <v>2</v>
      </c>
      <c r="H73" s="285">
        <v>2</v>
      </c>
      <c r="I73" s="285">
        <v>2</v>
      </c>
      <c r="J73" s="294" t="s">
        <v>46</v>
      </c>
      <c r="K73" s="294" t="s">
        <v>46</v>
      </c>
      <c r="L73" s="294" t="s">
        <v>46</v>
      </c>
      <c r="M73" s="290">
        <v>902.43</v>
      </c>
      <c r="N73" s="290">
        <f t="shared" si="35"/>
        <v>919.33</v>
      </c>
      <c r="O73" s="290">
        <f t="shared" si="35"/>
        <v>919.33</v>
      </c>
      <c r="P73" s="290">
        <v>902.43</v>
      </c>
      <c r="Q73" s="290">
        <v>919.33</v>
      </c>
      <c r="R73" s="290">
        <v>919.33</v>
      </c>
      <c r="S73" s="291">
        <v>0</v>
      </c>
      <c r="T73" s="292">
        <v>0</v>
      </c>
      <c r="U73" s="292">
        <v>0</v>
      </c>
      <c r="V73" s="31">
        <v>0</v>
      </c>
      <c r="W73" s="31">
        <v>0</v>
      </c>
      <c r="X73" s="293">
        <v>0</v>
      </c>
    </row>
    <row r="74" spans="2:24" ht="48" thickBot="1">
      <c r="B74" s="55" t="s">
        <v>23</v>
      </c>
      <c r="C74" s="52" t="s">
        <v>85</v>
      </c>
      <c r="D74" s="288">
        <v>2</v>
      </c>
      <c r="E74" s="288">
        <v>2</v>
      </c>
      <c r="F74" s="288">
        <v>2</v>
      </c>
      <c r="G74" s="288">
        <v>2</v>
      </c>
      <c r="H74" s="289">
        <v>2</v>
      </c>
      <c r="I74" s="289">
        <v>2</v>
      </c>
      <c r="J74" s="295" t="s">
        <v>46</v>
      </c>
      <c r="K74" s="295" t="s">
        <v>46</v>
      </c>
      <c r="L74" s="295" t="s">
        <v>46</v>
      </c>
      <c r="M74" s="296">
        <v>350.39</v>
      </c>
      <c r="N74" s="290">
        <f t="shared" si="35"/>
        <v>614.14</v>
      </c>
      <c r="O74" s="296">
        <f t="shared" si="35"/>
        <v>614.14</v>
      </c>
      <c r="P74" s="296">
        <v>350.39</v>
      </c>
      <c r="Q74" s="296">
        <v>614.14</v>
      </c>
      <c r="R74" s="296">
        <v>614.14</v>
      </c>
      <c r="S74" s="297">
        <v>0</v>
      </c>
      <c r="T74" s="298">
        <v>0</v>
      </c>
      <c r="U74" s="298">
        <v>0</v>
      </c>
      <c r="V74" s="288">
        <v>0</v>
      </c>
      <c r="W74" s="288">
        <v>0</v>
      </c>
      <c r="X74" s="299">
        <v>0</v>
      </c>
    </row>
    <row r="75" spans="2:24" ht="21" thickBot="1">
      <c r="B75" s="282">
        <v>605</v>
      </c>
    </row>
    <row r="76" spans="2:24">
      <c r="B76" s="777"/>
      <c r="C76" s="780" t="s">
        <v>0</v>
      </c>
      <c r="D76" s="783" t="s">
        <v>38</v>
      </c>
      <c r="E76" s="784"/>
      <c r="F76" s="783" t="s">
        <v>39</v>
      </c>
      <c r="G76" s="784"/>
      <c r="H76" s="783" t="s">
        <v>37</v>
      </c>
      <c r="I76" s="784"/>
      <c r="J76" s="783" t="s">
        <v>74</v>
      </c>
      <c r="K76" s="784"/>
      <c r="L76" s="787"/>
      <c r="M76" s="783" t="s">
        <v>36</v>
      </c>
      <c r="N76" s="784"/>
      <c r="O76" s="787"/>
      <c r="P76" s="780" t="s">
        <v>32</v>
      </c>
      <c r="Q76" s="780"/>
      <c r="R76" s="780"/>
      <c r="S76" s="780"/>
      <c r="T76" s="780"/>
      <c r="U76" s="780"/>
      <c r="V76" s="780"/>
      <c r="W76" s="791"/>
      <c r="X76" s="792"/>
    </row>
    <row r="77" spans="2:24">
      <c r="B77" s="778"/>
      <c r="C77" s="781"/>
      <c r="D77" s="785"/>
      <c r="E77" s="786"/>
      <c r="F77" s="785"/>
      <c r="G77" s="786"/>
      <c r="H77" s="785"/>
      <c r="I77" s="786"/>
      <c r="J77" s="788"/>
      <c r="K77" s="789"/>
      <c r="L77" s="790"/>
      <c r="M77" s="788"/>
      <c r="N77" s="789"/>
      <c r="O77" s="790"/>
      <c r="P77" s="781" t="s">
        <v>53</v>
      </c>
      <c r="Q77" s="781"/>
      <c r="R77" s="781"/>
      <c r="S77" s="781" t="s">
        <v>54</v>
      </c>
      <c r="T77" s="781"/>
      <c r="U77" s="781"/>
      <c r="V77" s="781" t="s">
        <v>55</v>
      </c>
      <c r="W77" s="781"/>
      <c r="X77" s="793"/>
    </row>
    <row r="78" spans="2:24" ht="79.5" thickBot="1">
      <c r="B78" s="779"/>
      <c r="C78" s="782"/>
      <c r="D78" s="61" t="s">
        <v>108</v>
      </c>
      <c r="E78" s="61" t="s">
        <v>14</v>
      </c>
      <c r="F78" s="61" t="s">
        <v>109</v>
      </c>
      <c r="G78" s="61" t="s">
        <v>14</v>
      </c>
      <c r="H78" s="61" t="s">
        <v>109</v>
      </c>
      <c r="I78" s="61" t="s">
        <v>14</v>
      </c>
      <c r="J78" s="61" t="s">
        <v>110</v>
      </c>
      <c r="K78" s="61" t="s">
        <v>19</v>
      </c>
      <c r="L78" s="61" t="s">
        <v>31</v>
      </c>
      <c r="M78" s="61" t="s">
        <v>110</v>
      </c>
      <c r="N78" s="61" t="s">
        <v>19</v>
      </c>
      <c r="O78" s="61" t="s">
        <v>31</v>
      </c>
      <c r="P78" s="61" t="s">
        <v>110</v>
      </c>
      <c r="Q78" s="61" t="s">
        <v>19</v>
      </c>
      <c r="R78" s="61" t="s">
        <v>31</v>
      </c>
      <c r="S78" s="61" t="s">
        <v>110</v>
      </c>
      <c r="T78" s="61" t="s">
        <v>19</v>
      </c>
      <c r="U78" s="61" t="s">
        <v>31</v>
      </c>
      <c r="V78" s="61" t="s">
        <v>110</v>
      </c>
      <c r="W78" s="61" t="s">
        <v>19</v>
      </c>
      <c r="X78" s="43" t="s">
        <v>31</v>
      </c>
    </row>
    <row r="79" spans="2:24" ht="16.5" thickBot="1">
      <c r="B79" s="44">
        <v>1</v>
      </c>
      <c r="C79" s="45">
        <v>2</v>
      </c>
      <c r="D79" s="45">
        <v>3</v>
      </c>
      <c r="E79" s="46">
        <v>4</v>
      </c>
      <c r="F79" s="45">
        <v>5</v>
      </c>
      <c r="G79" s="45">
        <v>6</v>
      </c>
      <c r="H79" s="46">
        <v>7</v>
      </c>
      <c r="I79" s="45">
        <v>8</v>
      </c>
      <c r="J79" s="45">
        <v>9</v>
      </c>
      <c r="K79" s="46">
        <v>10</v>
      </c>
      <c r="L79" s="45">
        <v>11</v>
      </c>
      <c r="M79" s="45">
        <v>12</v>
      </c>
      <c r="N79" s="46">
        <v>13</v>
      </c>
      <c r="O79" s="45">
        <v>14</v>
      </c>
      <c r="P79" s="45">
        <v>15</v>
      </c>
      <c r="Q79" s="46">
        <v>16</v>
      </c>
      <c r="R79" s="45">
        <v>17</v>
      </c>
      <c r="S79" s="45">
        <v>18</v>
      </c>
      <c r="T79" s="46">
        <v>19</v>
      </c>
      <c r="U79" s="45">
        <v>20</v>
      </c>
      <c r="V79" s="45">
        <v>21</v>
      </c>
      <c r="W79" s="46">
        <v>22</v>
      </c>
      <c r="X79" s="47">
        <v>23</v>
      </c>
    </row>
    <row r="80" spans="2:24" ht="31.5">
      <c r="B80" s="48" t="s">
        <v>1</v>
      </c>
      <c r="C80" s="49" t="s">
        <v>56</v>
      </c>
      <c r="D80" s="72">
        <f t="shared" ref="D80:I80" si="36">D81+D82+D83+D84</f>
        <v>49</v>
      </c>
      <c r="E80" s="72">
        <f t="shared" ref="E80" si="37">E81+E82+E83+E84</f>
        <v>49.5</v>
      </c>
      <c r="F80" s="72">
        <f t="shared" si="36"/>
        <v>47</v>
      </c>
      <c r="G80" s="72">
        <f t="shared" si="36"/>
        <v>48.5</v>
      </c>
      <c r="H80" s="72">
        <f t="shared" si="36"/>
        <v>48</v>
      </c>
      <c r="I80" s="72">
        <f t="shared" si="36"/>
        <v>48</v>
      </c>
      <c r="J80" s="73">
        <v>35582.6</v>
      </c>
      <c r="K80" s="73">
        <v>34945.699999999997</v>
      </c>
      <c r="L80" s="73">
        <v>34917.800000000003</v>
      </c>
      <c r="M80" s="319">
        <f>M81+M82+M83+M84</f>
        <v>24238.92</v>
      </c>
      <c r="N80" s="73">
        <f t="shared" ref="N80:X80" si="38">N81+N82+N83+N84</f>
        <v>24200.049999999996</v>
      </c>
      <c r="O80" s="73">
        <f t="shared" si="38"/>
        <v>24200.049999999996</v>
      </c>
      <c r="P80" s="73">
        <f>P81+P82+P83+P84</f>
        <v>24238.92</v>
      </c>
      <c r="Q80" s="73">
        <f t="shared" si="38"/>
        <v>24200.049999999996</v>
      </c>
      <c r="R80" s="73">
        <f t="shared" si="38"/>
        <v>24200.049999999996</v>
      </c>
      <c r="S80" s="72">
        <f t="shared" si="38"/>
        <v>0</v>
      </c>
      <c r="T80" s="72">
        <f t="shared" si="38"/>
        <v>0</v>
      </c>
      <c r="U80" s="83">
        <f t="shared" si="38"/>
        <v>0</v>
      </c>
      <c r="V80" s="72">
        <f t="shared" si="38"/>
        <v>0</v>
      </c>
      <c r="W80" s="72">
        <f t="shared" si="38"/>
        <v>0</v>
      </c>
      <c r="X80" s="74">
        <f t="shared" si="38"/>
        <v>0</v>
      </c>
    </row>
    <row r="81" spans="2:24" ht="31.5">
      <c r="B81" s="51" t="s">
        <v>20</v>
      </c>
      <c r="C81" s="52" t="s">
        <v>57</v>
      </c>
      <c r="D81" s="59"/>
      <c r="E81" s="59"/>
      <c r="F81" s="59"/>
      <c r="G81" s="59"/>
      <c r="H81" s="59"/>
      <c r="I81" s="59">
        <v>0</v>
      </c>
      <c r="J81" s="57" t="s">
        <v>46</v>
      </c>
      <c r="K81" s="57" t="s">
        <v>46</v>
      </c>
      <c r="L81" s="57" t="s">
        <v>46</v>
      </c>
      <c r="M81" s="58">
        <f t="shared" ref="M81:O81" si="39">P81+S81+V81</f>
        <v>0</v>
      </c>
      <c r="N81" s="58">
        <f t="shared" si="39"/>
        <v>0</v>
      </c>
      <c r="O81" s="58">
        <f t="shared" si="39"/>
        <v>0</v>
      </c>
      <c r="P81" s="58"/>
      <c r="Q81" s="58"/>
      <c r="R81" s="58"/>
      <c r="S81" s="59"/>
      <c r="T81" s="59"/>
      <c r="U81" s="59"/>
      <c r="V81" s="59"/>
      <c r="W81" s="59"/>
      <c r="X81" s="75"/>
    </row>
    <row r="82" spans="2:24" ht="18.75">
      <c r="B82" s="51" t="s">
        <v>21</v>
      </c>
      <c r="C82" s="52" t="s">
        <v>58</v>
      </c>
      <c r="D82" s="59">
        <v>42</v>
      </c>
      <c r="E82" s="59">
        <v>42</v>
      </c>
      <c r="F82" s="59">
        <v>40</v>
      </c>
      <c r="G82" s="59">
        <v>41</v>
      </c>
      <c r="H82" s="59">
        <v>41</v>
      </c>
      <c r="I82" s="59">
        <v>41</v>
      </c>
      <c r="J82" s="57" t="s">
        <v>46</v>
      </c>
      <c r="K82" s="57" t="s">
        <v>46</v>
      </c>
      <c r="L82" s="57" t="s">
        <v>46</v>
      </c>
      <c r="M82" s="58">
        <f>P82</f>
        <v>22470</v>
      </c>
      <c r="N82" s="58">
        <f>Q82+T82</f>
        <v>22344.01</v>
      </c>
      <c r="O82" s="58">
        <f>R82+U82</f>
        <v>22344.01</v>
      </c>
      <c r="P82" s="58">
        <v>22470</v>
      </c>
      <c r="Q82" s="58">
        <v>22344.01</v>
      </c>
      <c r="R82" s="58">
        <v>22344.01</v>
      </c>
      <c r="S82" s="59">
        <v>0</v>
      </c>
      <c r="T82" s="59">
        <v>0</v>
      </c>
      <c r="U82" s="59">
        <v>0</v>
      </c>
      <c r="V82" s="59"/>
      <c r="W82" s="76"/>
      <c r="X82" s="77"/>
    </row>
    <row r="83" spans="2:24" ht="63">
      <c r="B83" s="51" t="s">
        <v>22</v>
      </c>
      <c r="C83" s="52" t="s">
        <v>59</v>
      </c>
      <c r="D83" s="59">
        <v>2</v>
      </c>
      <c r="E83" s="59">
        <v>2</v>
      </c>
      <c r="F83" s="59">
        <v>2</v>
      </c>
      <c r="G83" s="59">
        <v>2</v>
      </c>
      <c r="H83" s="59">
        <v>2</v>
      </c>
      <c r="I83" s="59">
        <v>2</v>
      </c>
      <c r="J83" s="57" t="s">
        <v>46</v>
      </c>
      <c r="K83" s="57" t="s">
        <v>46</v>
      </c>
      <c r="L83" s="57" t="s">
        <v>46</v>
      </c>
      <c r="M83" s="58">
        <f t="shared" ref="M83:M84" si="40">P83</f>
        <v>907</v>
      </c>
      <c r="N83" s="58">
        <f t="shared" ref="N83:N84" si="41">Q83+T83</f>
        <v>862.51</v>
      </c>
      <c r="O83" s="58">
        <f t="shared" ref="O83:O84" si="42">R83+U83</f>
        <v>862.51</v>
      </c>
      <c r="P83" s="58">
        <v>907</v>
      </c>
      <c r="Q83" s="58">
        <v>862.51</v>
      </c>
      <c r="R83" s="58">
        <v>862.51</v>
      </c>
      <c r="S83" s="59">
        <v>0</v>
      </c>
      <c r="T83" s="59">
        <v>0</v>
      </c>
      <c r="U83" s="59">
        <v>0</v>
      </c>
      <c r="V83" s="59"/>
      <c r="W83" s="76"/>
      <c r="X83" s="77"/>
    </row>
    <row r="84" spans="2:24" ht="48" thickBot="1">
      <c r="B84" s="55" t="s">
        <v>23</v>
      </c>
      <c r="C84" s="52" t="s">
        <v>85</v>
      </c>
      <c r="D84" s="78">
        <v>5</v>
      </c>
      <c r="E84" s="78">
        <v>5.5</v>
      </c>
      <c r="F84" s="78">
        <v>5</v>
      </c>
      <c r="G84" s="78">
        <v>5.5</v>
      </c>
      <c r="H84" s="78">
        <v>5</v>
      </c>
      <c r="I84" s="78">
        <v>5</v>
      </c>
      <c r="J84" s="60" t="s">
        <v>46</v>
      </c>
      <c r="K84" s="60" t="s">
        <v>46</v>
      </c>
      <c r="L84" s="60" t="s">
        <v>46</v>
      </c>
      <c r="M84" s="58">
        <f t="shared" si="40"/>
        <v>861.92</v>
      </c>
      <c r="N84" s="58">
        <f t="shared" si="41"/>
        <v>993.53</v>
      </c>
      <c r="O84" s="58">
        <f t="shared" si="42"/>
        <v>993.53</v>
      </c>
      <c r="P84" s="79">
        <v>861.92</v>
      </c>
      <c r="Q84" s="79">
        <v>993.53</v>
      </c>
      <c r="R84" s="79">
        <v>993.53</v>
      </c>
      <c r="S84" s="78">
        <v>0</v>
      </c>
      <c r="T84" s="78">
        <v>0</v>
      </c>
      <c r="U84" s="78">
        <v>0</v>
      </c>
      <c r="V84" s="78"/>
      <c r="W84" s="80"/>
      <c r="X84" s="81"/>
    </row>
    <row r="85" spans="2:24" ht="21" thickBot="1">
      <c r="B85" s="282">
        <v>606</v>
      </c>
    </row>
    <row r="86" spans="2:24">
      <c r="B86" s="777"/>
      <c r="C86" s="780" t="s">
        <v>0</v>
      </c>
      <c r="D86" s="783" t="s">
        <v>38</v>
      </c>
      <c r="E86" s="784"/>
      <c r="F86" s="783" t="s">
        <v>39</v>
      </c>
      <c r="G86" s="784"/>
      <c r="H86" s="783" t="s">
        <v>37</v>
      </c>
      <c r="I86" s="784"/>
      <c r="J86" s="783" t="s">
        <v>74</v>
      </c>
      <c r="K86" s="784"/>
      <c r="L86" s="787"/>
      <c r="M86" s="783" t="s">
        <v>36</v>
      </c>
      <c r="N86" s="784"/>
      <c r="O86" s="787"/>
      <c r="P86" s="780" t="s">
        <v>32</v>
      </c>
      <c r="Q86" s="780"/>
      <c r="R86" s="780"/>
      <c r="S86" s="780"/>
      <c r="T86" s="780"/>
      <c r="U86" s="780"/>
      <c r="V86" s="780"/>
      <c r="W86" s="791"/>
      <c r="X86" s="792"/>
    </row>
    <row r="87" spans="2:24">
      <c r="B87" s="778"/>
      <c r="C87" s="781"/>
      <c r="D87" s="785"/>
      <c r="E87" s="786"/>
      <c r="F87" s="785"/>
      <c r="G87" s="786"/>
      <c r="H87" s="785"/>
      <c r="I87" s="786"/>
      <c r="J87" s="788"/>
      <c r="K87" s="789"/>
      <c r="L87" s="790"/>
      <c r="M87" s="788"/>
      <c r="N87" s="789"/>
      <c r="O87" s="790"/>
      <c r="P87" s="781" t="s">
        <v>53</v>
      </c>
      <c r="Q87" s="781"/>
      <c r="R87" s="781"/>
      <c r="S87" s="781" t="s">
        <v>54</v>
      </c>
      <c r="T87" s="781"/>
      <c r="U87" s="781"/>
      <c r="V87" s="781" t="s">
        <v>55</v>
      </c>
      <c r="W87" s="781"/>
      <c r="X87" s="793"/>
    </row>
    <row r="88" spans="2:24" ht="79.5" thickBot="1">
      <c r="B88" s="779"/>
      <c r="C88" s="782"/>
      <c r="D88" s="82" t="s">
        <v>47</v>
      </c>
      <c r="E88" s="82" t="s">
        <v>14</v>
      </c>
      <c r="F88" s="82" t="s">
        <v>49</v>
      </c>
      <c r="G88" s="82" t="s">
        <v>14</v>
      </c>
      <c r="H88" s="82" t="s">
        <v>49</v>
      </c>
      <c r="I88" s="82" t="s">
        <v>14</v>
      </c>
      <c r="J88" s="82" t="s">
        <v>48</v>
      </c>
      <c r="K88" s="82" t="s">
        <v>19</v>
      </c>
      <c r="L88" s="82" t="s">
        <v>31</v>
      </c>
      <c r="M88" s="82" t="s">
        <v>48</v>
      </c>
      <c r="N88" s="82" t="s">
        <v>19</v>
      </c>
      <c r="O88" s="82" t="s">
        <v>31</v>
      </c>
      <c r="P88" s="82" t="s">
        <v>48</v>
      </c>
      <c r="Q88" s="82" t="s">
        <v>19</v>
      </c>
      <c r="R88" s="82" t="s">
        <v>31</v>
      </c>
      <c r="S88" s="82" t="s">
        <v>48</v>
      </c>
      <c r="T88" s="82" t="s">
        <v>19</v>
      </c>
      <c r="U88" s="82" t="s">
        <v>31</v>
      </c>
      <c r="V88" s="82" t="s">
        <v>48</v>
      </c>
      <c r="W88" s="82" t="s">
        <v>19</v>
      </c>
      <c r="X88" s="43" t="s">
        <v>31</v>
      </c>
    </row>
    <row r="89" spans="2:24" ht="16.5" thickBot="1">
      <c r="B89" s="44">
        <v>1</v>
      </c>
      <c r="C89" s="45">
        <v>2</v>
      </c>
      <c r="D89" s="45">
        <v>3</v>
      </c>
      <c r="E89" s="46">
        <v>4</v>
      </c>
      <c r="F89" s="45">
        <v>5</v>
      </c>
      <c r="G89" s="45">
        <v>6</v>
      </c>
      <c r="H89" s="46">
        <v>7</v>
      </c>
      <c r="I89" s="45">
        <v>8</v>
      </c>
      <c r="J89" s="45">
        <v>9</v>
      </c>
      <c r="K89" s="46">
        <v>10</v>
      </c>
      <c r="L89" s="45">
        <v>11</v>
      </c>
      <c r="M89" s="45">
        <v>12</v>
      </c>
      <c r="N89" s="46">
        <v>13</v>
      </c>
      <c r="O89" s="45">
        <v>14</v>
      </c>
      <c r="P89" s="45">
        <v>15</v>
      </c>
      <c r="Q89" s="46">
        <v>16</v>
      </c>
      <c r="R89" s="45">
        <v>17</v>
      </c>
      <c r="S89" s="45">
        <v>18</v>
      </c>
      <c r="T89" s="46">
        <v>19</v>
      </c>
      <c r="U89" s="45">
        <v>20</v>
      </c>
      <c r="V89" s="45">
        <v>21</v>
      </c>
      <c r="W89" s="46">
        <v>22</v>
      </c>
      <c r="X89" s="47">
        <v>23</v>
      </c>
    </row>
    <row r="90" spans="2:24" ht="31.5">
      <c r="B90" s="48" t="s">
        <v>1</v>
      </c>
      <c r="C90" s="49" t="s">
        <v>56</v>
      </c>
      <c r="D90" s="90">
        <f>D91+D92+D93+D94</f>
        <v>44</v>
      </c>
      <c r="E90" s="90">
        <f>E91+E92+E93+E94</f>
        <v>44</v>
      </c>
      <c r="F90" s="90">
        <f t="shared" ref="F90:X90" si="43">F91+F92+F93+F94</f>
        <v>43</v>
      </c>
      <c r="G90" s="90">
        <f t="shared" si="43"/>
        <v>44</v>
      </c>
      <c r="H90" s="90">
        <f>H91+H92+H93+H94</f>
        <v>44</v>
      </c>
      <c r="I90" s="90">
        <f t="shared" si="43"/>
        <v>44</v>
      </c>
      <c r="J90" s="91">
        <v>32186.85</v>
      </c>
      <c r="K90" s="91">
        <v>34730.76</v>
      </c>
      <c r="L90" s="91">
        <v>34730.76</v>
      </c>
      <c r="M90" s="91">
        <f>M91+M92+M93+M94</f>
        <v>22467.24</v>
      </c>
      <c r="N90" s="91">
        <f t="shared" si="43"/>
        <v>22464.74</v>
      </c>
      <c r="O90" s="91">
        <f t="shared" si="43"/>
        <v>22464.74</v>
      </c>
      <c r="P90" s="91">
        <f t="shared" si="43"/>
        <v>20604.97</v>
      </c>
      <c r="Q90" s="91">
        <f t="shared" si="43"/>
        <v>20592.29</v>
      </c>
      <c r="R90" s="91">
        <f t="shared" si="43"/>
        <v>20592.29</v>
      </c>
      <c r="S90" s="91">
        <f>S91+S92+S93+S94</f>
        <v>1862.27</v>
      </c>
      <c r="T90" s="91">
        <f t="shared" si="43"/>
        <v>1872.45</v>
      </c>
      <c r="U90" s="91">
        <f t="shared" si="43"/>
        <v>1872.45</v>
      </c>
      <c r="V90" s="92">
        <f t="shared" si="43"/>
        <v>0</v>
      </c>
      <c r="W90" s="92">
        <f t="shared" si="43"/>
        <v>0</v>
      </c>
      <c r="X90" s="93">
        <f t="shared" si="43"/>
        <v>0</v>
      </c>
    </row>
    <row r="91" spans="2:24" ht="31.5">
      <c r="B91" s="51" t="s">
        <v>20</v>
      </c>
      <c r="C91" s="52" t="s">
        <v>57</v>
      </c>
      <c r="D91" s="94"/>
      <c r="E91" s="94"/>
      <c r="F91" s="94"/>
      <c r="G91" s="95"/>
      <c r="H91" s="95"/>
      <c r="I91" s="95">
        <v>0</v>
      </c>
      <c r="J91" s="96" t="s">
        <v>46</v>
      </c>
      <c r="K91" s="96" t="s">
        <v>46</v>
      </c>
      <c r="L91" s="96" t="s">
        <v>46</v>
      </c>
      <c r="M91" s="97">
        <f t="shared" ref="M91:O94" si="44">P91+S91+V91</f>
        <v>0</v>
      </c>
      <c r="N91" s="97">
        <f t="shared" si="44"/>
        <v>0</v>
      </c>
      <c r="O91" s="97">
        <f t="shared" si="44"/>
        <v>0</v>
      </c>
      <c r="P91" s="97"/>
      <c r="Q91" s="97"/>
      <c r="R91" s="98"/>
      <c r="S91" s="97"/>
      <c r="T91" s="97"/>
      <c r="U91" s="98"/>
      <c r="V91" s="99"/>
      <c r="W91" s="99"/>
      <c r="X91" s="100"/>
    </row>
    <row r="92" spans="2:24" ht="20.25">
      <c r="B92" s="51" t="s">
        <v>21</v>
      </c>
      <c r="C92" s="52" t="s">
        <v>58</v>
      </c>
      <c r="D92" s="323">
        <v>40</v>
      </c>
      <c r="E92" s="323">
        <v>40</v>
      </c>
      <c r="F92" s="323">
        <v>39</v>
      </c>
      <c r="G92" s="323">
        <v>40</v>
      </c>
      <c r="H92" s="323">
        <v>40</v>
      </c>
      <c r="I92" s="323">
        <v>40</v>
      </c>
      <c r="J92" s="324" t="s">
        <v>46</v>
      </c>
      <c r="K92" s="324" t="s">
        <v>46</v>
      </c>
      <c r="L92" s="324" t="s">
        <v>46</v>
      </c>
      <c r="M92" s="325">
        <f t="shared" si="44"/>
        <v>21190.36</v>
      </c>
      <c r="N92" s="325">
        <f t="shared" si="44"/>
        <v>21187.86</v>
      </c>
      <c r="O92" s="325">
        <f t="shared" si="44"/>
        <v>21187.86</v>
      </c>
      <c r="P92" s="326">
        <v>19328.09</v>
      </c>
      <c r="Q92" s="326">
        <v>19315.41</v>
      </c>
      <c r="R92" s="326">
        <v>19315.41</v>
      </c>
      <c r="S92" s="326">
        <v>1862.27</v>
      </c>
      <c r="T92" s="326">
        <v>1872.45</v>
      </c>
      <c r="U92" s="326">
        <v>1872.45</v>
      </c>
      <c r="V92" s="99"/>
      <c r="W92" s="101"/>
      <c r="X92" s="102"/>
    </row>
    <row r="93" spans="2:24" ht="63">
      <c r="B93" s="51" t="s">
        <v>22</v>
      </c>
      <c r="C93" s="52" t="s">
        <v>59</v>
      </c>
      <c r="D93" s="323">
        <v>3</v>
      </c>
      <c r="E93" s="323">
        <v>3</v>
      </c>
      <c r="F93" s="323">
        <v>3</v>
      </c>
      <c r="G93" s="323">
        <v>3</v>
      </c>
      <c r="H93" s="323">
        <v>3</v>
      </c>
      <c r="I93" s="323">
        <v>3</v>
      </c>
      <c r="J93" s="324" t="s">
        <v>46</v>
      </c>
      <c r="K93" s="324" t="s">
        <v>46</v>
      </c>
      <c r="L93" s="324" t="s">
        <v>46</v>
      </c>
      <c r="M93" s="325">
        <f t="shared" si="44"/>
        <v>1099.2</v>
      </c>
      <c r="N93" s="325">
        <f t="shared" si="44"/>
        <v>1109.8399999999999</v>
      </c>
      <c r="O93" s="325">
        <f t="shared" si="44"/>
        <v>1109.8399999999999</v>
      </c>
      <c r="P93" s="326">
        <v>1099.2</v>
      </c>
      <c r="Q93" s="326">
        <v>1109.8399999999999</v>
      </c>
      <c r="R93" s="326">
        <v>1109.8399999999999</v>
      </c>
      <c r="S93" s="326">
        <v>0</v>
      </c>
      <c r="T93" s="326">
        <v>0</v>
      </c>
      <c r="U93" s="326">
        <v>0</v>
      </c>
      <c r="V93" s="99"/>
      <c r="W93" s="101"/>
      <c r="X93" s="102"/>
    </row>
    <row r="94" spans="2:24" ht="48" thickBot="1">
      <c r="B94" s="55" t="s">
        <v>23</v>
      </c>
      <c r="C94" s="52" t="s">
        <v>85</v>
      </c>
      <c r="D94" s="327">
        <v>1</v>
      </c>
      <c r="E94" s="327">
        <v>1</v>
      </c>
      <c r="F94" s="327">
        <v>1</v>
      </c>
      <c r="G94" s="327">
        <v>1</v>
      </c>
      <c r="H94" s="327">
        <v>1</v>
      </c>
      <c r="I94" s="327">
        <v>1</v>
      </c>
      <c r="J94" s="328" t="s">
        <v>46</v>
      </c>
      <c r="K94" s="328" t="s">
        <v>46</v>
      </c>
      <c r="L94" s="328" t="s">
        <v>46</v>
      </c>
      <c r="M94" s="325">
        <f>P94+S94+V94</f>
        <v>177.68</v>
      </c>
      <c r="N94" s="325">
        <f>Q94+T94+W94</f>
        <v>167.04</v>
      </c>
      <c r="O94" s="329">
        <f t="shared" si="44"/>
        <v>167.04</v>
      </c>
      <c r="P94" s="330">
        <v>177.68</v>
      </c>
      <c r="Q94" s="330">
        <v>167.04</v>
      </c>
      <c r="R94" s="330">
        <v>167.04</v>
      </c>
      <c r="S94" s="330">
        <v>0</v>
      </c>
      <c r="T94" s="330">
        <v>0</v>
      </c>
      <c r="U94" s="330">
        <v>0</v>
      </c>
      <c r="V94" s="104"/>
      <c r="W94" s="105"/>
      <c r="X94" s="106"/>
    </row>
    <row r="95" spans="2:24" ht="21" thickBot="1">
      <c r="B95" s="282">
        <v>607</v>
      </c>
    </row>
    <row r="96" spans="2:24">
      <c r="B96" s="777"/>
      <c r="C96" s="780" t="s">
        <v>0</v>
      </c>
      <c r="D96" s="783" t="s">
        <v>38</v>
      </c>
      <c r="E96" s="784"/>
      <c r="F96" s="783" t="s">
        <v>39</v>
      </c>
      <c r="G96" s="784"/>
      <c r="H96" s="783" t="s">
        <v>37</v>
      </c>
      <c r="I96" s="784"/>
      <c r="J96" s="783" t="s">
        <v>74</v>
      </c>
      <c r="K96" s="784"/>
      <c r="L96" s="787"/>
      <c r="M96" s="783" t="s">
        <v>36</v>
      </c>
      <c r="N96" s="784"/>
      <c r="O96" s="787"/>
      <c r="P96" s="780" t="s">
        <v>32</v>
      </c>
      <c r="Q96" s="780"/>
      <c r="R96" s="780"/>
      <c r="S96" s="780"/>
      <c r="T96" s="780"/>
      <c r="U96" s="780"/>
      <c r="V96" s="780"/>
      <c r="W96" s="791"/>
      <c r="X96" s="792"/>
    </row>
    <row r="97" spans="2:25">
      <c r="B97" s="778"/>
      <c r="C97" s="781"/>
      <c r="D97" s="785"/>
      <c r="E97" s="786"/>
      <c r="F97" s="785"/>
      <c r="G97" s="786"/>
      <c r="H97" s="785"/>
      <c r="I97" s="786"/>
      <c r="J97" s="788"/>
      <c r="K97" s="789"/>
      <c r="L97" s="790"/>
      <c r="M97" s="788"/>
      <c r="N97" s="789"/>
      <c r="O97" s="790"/>
      <c r="P97" s="781" t="s">
        <v>53</v>
      </c>
      <c r="Q97" s="781"/>
      <c r="R97" s="781"/>
      <c r="S97" s="781" t="s">
        <v>54</v>
      </c>
      <c r="T97" s="781"/>
      <c r="U97" s="781"/>
      <c r="V97" s="781" t="s">
        <v>55</v>
      </c>
      <c r="W97" s="781"/>
      <c r="X97" s="793"/>
    </row>
    <row r="98" spans="2:25" ht="79.5" thickBot="1">
      <c r="B98" s="779"/>
      <c r="C98" s="782"/>
      <c r="D98" s="89" t="s">
        <v>108</v>
      </c>
      <c r="E98" s="89" t="s">
        <v>14</v>
      </c>
      <c r="F98" s="89" t="s">
        <v>109</v>
      </c>
      <c r="G98" s="89" t="s">
        <v>14</v>
      </c>
      <c r="H98" s="89" t="s">
        <v>109</v>
      </c>
      <c r="I98" s="89" t="s">
        <v>14</v>
      </c>
      <c r="J98" s="89" t="s">
        <v>110</v>
      </c>
      <c r="K98" s="89" t="s">
        <v>19</v>
      </c>
      <c r="L98" s="89" t="s">
        <v>31</v>
      </c>
      <c r="M98" s="89" t="s">
        <v>110</v>
      </c>
      <c r="N98" s="89" t="s">
        <v>19</v>
      </c>
      <c r="O98" s="89" t="s">
        <v>31</v>
      </c>
      <c r="P98" s="89" t="s">
        <v>110</v>
      </c>
      <c r="Q98" s="89" t="s">
        <v>19</v>
      </c>
      <c r="R98" s="89" t="s">
        <v>31</v>
      </c>
      <c r="S98" s="89" t="s">
        <v>110</v>
      </c>
      <c r="T98" s="89" t="s">
        <v>19</v>
      </c>
      <c r="U98" s="89" t="s">
        <v>31</v>
      </c>
      <c r="V98" s="89" t="s">
        <v>110</v>
      </c>
      <c r="W98" s="89" t="s">
        <v>19</v>
      </c>
      <c r="X98" s="43" t="s">
        <v>31</v>
      </c>
    </row>
    <row r="99" spans="2:25" ht="16.5" thickBot="1">
      <c r="B99" s="44">
        <v>1</v>
      </c>
      <c r="C99" s="45">
        <v>2</v>
      </c>
      <c r="D99" s="45">
        <v>3</v>
      </c>
      <c r="E99" s="46">
        <v>4</v>
      </c>
      <c r="F99" s="45">
        <v>5</v>
      </c>
      <c r="G99" s="45">
        <v>6</v>
      </c>
      <c r="H99" s="46">
        <v>7</v>
      </c>
      <c r="I99" s="45">
        <v>8</v>
      </c>
      <c r="J99" s="45">
        <v>9</v>
      </c>
      <c r="K99" s="46">
        <v>10</v>
      </c>
      <c r="L99" s="45">
        <v>11</v>
      </c>
      <c r="M99" s="45">
        <v>12</v>
      </c>
      <c r="N99" s="46">
        <v>13</v>
      </c>
      <c r="O99" s="45">
        <v>14</v>
      </c>
      <c r="P99" s="45">
        <v>15</v>
      </c>
      <c r="Q99" s="46">
        <v>16</v>
      </c>
      <c r="R99" s="45">
        <v>17</v>
      </c>
      <c r="S99" s="45">
        <v>18</v>
      </c>
      <c r="T99" s="46">
        <v>19</v>
      </c>
      <c r="U99" s="45">
        <v>20</v>
      </c>
      <c r="V99" s="45">
        <v>21</v>
      </c>
      <c r="W99" s="46">
        <v>22</v>
      </c>
      <c r="X99" s="47">
        <v>23</v>
      </c>
    </row>
    <row r="100" spans="2:25" ht="31.5">
      <c r="B100" s="48" t="s">
        <v>1</v>
      </c>
      <c r="C100" s="49" t="s">
        <v>56</v>
      </c>
      <c r="D100" s="407">
        <f t="shared" ref="D100:I100" si="45">D101+D102+D103+D104</f>
        <v>21</v>
      </c>
      <c r="E100" s="408">
        <f t="shared" si="45"/>
        <v>21</v>
      </c>
      <c r="F100" s="408">
        <f t="shared" si="45"/>
        <v>21</v>
      </c>
      <c r="G100" s="408">
        <v>21</v>
      </c>
      <c r="H100" s="408">
        <f t="shared" si="45"/>
        <v>21</v>
      </c>
      <c r="I100" s="408">
        <f t="shared" si="45"/>
        <v>21</v>
      </c>
      <c r="J100" s="409">
        <v>16588.490000000002</v>
      </c>
      <c r="K100" s="410">
        <v>16798.64</v>
      </c>
      <c r="L100" s="409">
        <v>16798.64</v>
      </c>
      <c r="M100" s="411">
        <f t="shared" ref="M100:R100" si="46">SUM(M101:M104)</f>
        <v>11516.589999999998</v>
      </c>
      <c r="N100" s="411">
        <f t="shared" si="46"/>
        <v>11485.859999999999</v>
      </c>
      <c r="O100" s="411">
        <f t="shared" si="46"/>
        <v>11485.859999999999</v>
      </c>
      <c r="P100" s="411">
        <f t="shared" si="46"/>
        <v>11516.589999999998</v>
      </c>
      <c r="Q100" s="411">
        <f t="shared" si="46"/>
        <v>11485.859999999999</v>
      </c>
      <c r="R100" s="411">
        <f t="shared" si="46"/>
        <v>11485.859999999999</v>
      </c>
      <c r="S100" s="117">
        <f t="shared" ref="S100:X100" si="47">S101+S102+S103+S104</f>
        <v>0</v>
      </c>
      <c r="T100" s="118">
        <f t="shared" si="47"/>
        <v>0</v>
      </c>
      <c r="U100" s="118">
        <f t="shared" si="47"/>
        <v>0</v>
      </c>
      <c r="V100" s="117">
        <f t="shared" si="47"/>
        <v>0</v>
      </c>
      <c r="W100" s="117">
        <f t="shared" si="47"/>
        <v>0</v>
      </c>
      <c r="X100" s="119">
        <f t="shared" si="47"/>
        <v>0</v>
      </c>
    </row>
    <row r="101" spans="2:25" ht="31.5">
      <c r="B101" s="51" t="s">
        <v>20</v>
      </c>
      <c r="C101" s="52" t="s">
        <v>57</v>
      </c>
      <c r="D101" s="412">
        <v>0</v>
      </c>
      <c r="E101" s="413">
        <v>0</v>
      </c>
      <c r="F101" s="413">
        <v>0</v>
      </c>
      <c r="G101" s="413">
        <v>0</v>
      </c>
      <c r="H101" s="413">
        <v>0</v>
      </c>
      <c r="I101" s="413">
        <v>0</v>
      </c>
      <c r="J101" s="413" t="s">
        <v>46</v>
      </c>
      <c r="K101" s="413" t="s">
        <v>46</v>
      </c>
      <c r="L101" s="414" t="s">
        <v>46</v>
      </c>
      <c r="M101" s="415">
        <f t="shared" ref="M101:R101" si="48">P101+S101+V101</f>
        <v>0</v>
      </c>
      <c r="N101" s="415">
        <f t="shared" si="48"/>
        <v>0</v>
      </c>
      <c r="O101" s="415">
        <f t="shared" si="48"/>
        <v>0</v>
      </c>
      <c r="P101" s="415">
        <f t="shared" si="48"/>
        <v>0</v>
      </c>
      <c r="Q101" s="416">
        <f t="shared" si="48"/>
        <v>0</v>
      </c>
      <c r="R101" s="416">
        <f t="shared" si="48"/>
        <v>0</v>
      </c>
      <c r="S101" s="120">
        <v>0</v>
      </c>
      <c r="T101" s="120">
        <v>0</v>
      </c>
      <c r="U101" s="121">
        <v>0</v>
      </c>
      <c r="V101" s="121">
        <v>0</v>
      </c>
      <c r="W101" s="121">
        <v>0</v>
      </c>
      <c r="X101" s="122">
        <v>0</v>
      </c>
    </row>
    <row r="102" spans="2:25" ht="20.25">
      <c r="B102" s="51" t="s">
        <v>21</v>
      </c>
      <c r="C102" s="52" t="s">
        <v>58</v>
      </c>
      <c r="D102" s="412">
        <v>18</v>
      </c>
      <c r="E102" s="413">
        <v>18</v>
      </c>
      <c r="F102" s="413">
        <v>18</v>
      </c>
      <c r="G102" s="413">
        <v>18</v>
      </c>
      <c r="H102" s="413">
        <v>18</v>
      </c>
      <c r="I102" s="413">
        <v>18</v>
      </c>
      <c r="J102" s="413" t="s">
        <v>46</v>
      </c>
      <c r="K102" s="413" t="s">
        <v>46</v>
      </c>
      <c r="L102" s="413" t="s">
        <v>46</v>
      </c>
      <c r="M102" s="416">
        <v>10726.56</v>
      </c>
      <c r="N102" s="416">
        <f>Q102+T102+W102</f>
        <v>10790.55</v>
      </c>
      <c r="O102" s="416">
        <f>R102+U102+X102</f>
        <v>10790.55</v>
      </c>
      <c r="P102" s="416">
        <v>10726.56</v>
      </c>
      <c r="Q102" s="416">
        <v>10790.55</v>
      </c>
      <c r="R102" s="416">
        <v>10790.55</v>
      </c>
      <c r="S102" s="121">
        <v>0</v>
      </c>
      <c r="T102" s="123">
        <v>0</v>
      </c>
      <c r="U102" s="123">
        <v>0</v>
      </c>
      <c r="V102" s="121">
        <v>0</v>
      </c>
      <c r="W102" s="121">
        <v>0</v>
      </c>
      <c r="X102" s="122">
        <v>0</v>
      </c>
    </row>
    <row r="103" spans="2:25" ht="63">
      <c r="B103" s="51" t="s">
        <v>22</v>
      </c>
      <c r="C103" s="52" t="s">
        <v>59</v>
      </c>
      <c r="D103" s="412">
        <v>1</v>
      </c>
      <c r="E103" s="413">
        <v>1</v>
      </c>
      <c r="F103" s="413">
        <v>1</v>
      </c>
      <c r="G103" s="413">
        <v>1</v>
      </c>
      <c r="H103" s="413">
        <v>1</v>
      </c>
      <c r="I103" s="413">
        <v>1</v>
      </c>
      <c r="J103" s="413" t="s">
        <v>46</v>
      </c>
      <c r="K103" s="413" t="s">
        <v>46</v>
      </c>
      <c r="L103" s="413" t="s">
        <v>46</v>
      </c>
      <c r="M103" s="416">
        <v>466.38</v>
      </c>
      <c r="N103" s="416">
        <f>Q103</f>
        <v>396.43</v>
      </c>
      <c r="O103" s="416">
        <f>R103+U103+X103</f>
        <v>396.43</v>
      </c>
      <c r="P103" s="416">
        <v>466.38</v>
      </c>
      <c r="Q103" s="416">
        <v>396.43</v>
      </c>
      <c r="R103" s="416">
        <v>396.43</v>
      </c>
      <c r="S103" s="121">
        <v>0</v>
      </c>
      <c r="T103" s="121">
        <v>0</v>
      </c>
      <c r="U103" s="121">
        <v>0</v>
      </c>
      <c r="V103" s="121">
        <v>0</v>
      </c>
      <c r="W103" s="121">
        <v>0</v>
      </c>
      <c r="X103" s="122">
        <v>0</v>
      </c>
    </row>
    <row r="104" spans="2:25" ht="48" thickBot="1">
      <c r="B104" s="55" t="s">
        <v>23</v>
      </c>
      <c r="C104" s="52" t="s">
        <v>85</v>
      </c>
      <c r="D104" s="417">
        <v>2</v>
      </c>
      <c r="E104" s="418">
        <v>2</v>
      </c>
      <c r="F104" s="418">
        <v>2</v>
      </c>
      <c r="G104" s="418">
        <v>2</v>
      </c>
      <c r="H104" s="418">
        <v>2</v>
      </c>
      <c r="I104" s="418">
        <v>2</v>
      </c>
      <c r="J104" s="418" t="s">
        <v>46</v>
      </c>
      <c r="K104" s="418" t="s">
        <v>46</v>
      </c>
      <c r="L104" s="418" t="s">
        <v>46</v>
      </c>
      <c r="M104" s="419">
        <v>323.64999999999998</v>
      </c>
      <c r="N104" s="419">
        <f>Q104</f>
        <v>298.88</v>
      </c>
      <c r="O104" s="419">
        <f>R104+U104+X104</f>
        <v>298.88</v>
      </c>
      <c r="P104" s="419">
        <v>323.64999999999998</v>
      </c>
      <c r="Q104" s="419">
        <v>298.88</v>
      </c>
      <c r="R104" s="419">
        <v>298.88</v>
      </c>
      <c r="S104" s="124">
        <v>0</v>
      </c>
      <c r="T104" s="124">
        <v>0</v>
      </c>
      <c r="U104" s="124">
        <v>0</v>
      </c>
      <c r="V104" s="124">
        <v>0</v>
      </c>
      <c r="W104" s="124">
        <v>0</v>
      </c>
      <c r="X104" s="125">
        <v>0</v>
      </c>
    </row>
    <row r="105" spans="2:25" ht="21" thickBot="1">
      <c r="B105" s="282">
        <v>609</v>
      </c>
    </row>
    <row r="106" spans="2:25">
      <c r="B106" s="777"/>
      <c r="C106" s="780" t="s">
        <v>0</v>
      </c>
      <c r="D106" s="783" t="s">
        <v>38</v>
      </c>
      <c r="E106" s="784"/>
      <c r="F106" s="783" t="s">
        <v>39</v>
      </c>
      <c r="G106" s="784"/>
      <c r="H106" s="783" t="s">
        <v>37</v>
      </c>
      <c r="I106" s="784"/>
      <c r="J106" s="783" t="s">
        <v>74</v>
      </c>
      <c r="K106" s="784"/>
      <c r="L106" s="787"/>
      <c r="M106" s="783" t="s">
        <v>36</v>
      </c>
      <c r="N106" s="784"/>
      <c r="O106" s="787"/>
      <c r="P106" s="780" t="s">
        <v>32</v>
      </c>
      <c r="Q106" s="780"/>
      <c r="R106" s="780"/>
      <c r="S106" s="780"/>
      <c r="T106" s="780"/>
      <c r="U106" s="780"/>
      <c r="V106" s="780"/>
      <c r="W106" s="791"/>
      <c r="X106" s="792"/>
    </row>
    <row r="107" spans="2:25">
      <c r="B107" s="778"/>
      <c r="C107" s="781"/>
      <c r="D107" s="785"/>
      <c r="E107" s="786"/>
      <c r="F107" s="785"/>
      <c r="G107" s="786"/>
      <c r="H107" s="785"/>
      <c r="I107" s="786"/>
      <c r="J107" s="788"/>
      <c r="K107" s="789"/>
      <c r="L107" s="790"/>
      <c r="M107" s="788"/>
      <c r="N107" s="789"/>
      <c r="O107" s="790"/>
      <c r="P107" s="781" t="s">
        <v>53</v>
      </c>
      <c r="Q107" s="781"/>
      <c r="R107" s="781"/>
      <c r="S107" s="781" t="s">
        <v>54</v>
      </c>
      <c r="T107" s="781"/>
      <c r="U107" s="781"/>
      <c r="V107" s="781" t="s">
        <v>55</v>
      </c>
      <c r="W107" s="781"/>
      <c r="X107" s="793"/>
    </row>
    <row r="108" spans="2:25" ht="79.5" thickBot="1">
      <c r="B108" s="779"/>
      <c r="C108" s="782"/>
      <c r="D108" s="42" t="s">
        <v>108</v>
      </c>
      <c r="E108" s="42" t="s">
        <v>14</v>
      </c>
      <c r="F108" s="42" t="s">
        <v>109</v>
      </c>
      <c r="G108" s="42" t="s">
        <v>14</v>
      </c>
      <c r="H108" s="42" t="s">
        <v>109</v>
      </c>
      <c r="I108" s="42" t="s">
        <v>14</v>
      </c>
      <c r="J108" s="42" t="s">
        <v>110</v>
      </c>
      <c r="K108" s="42" t="s">
        <v>19</v>
      </c>
      <c r="L108" s="42" t="s">
        <v>31</v>
      </c>
      <c r="M108" s="42" t="s">
        <v>110</v>
      </c>
      <c r="N108" s="42" t="s">
        <v>19</v>
      </c>
      <c r="O108" s="42" t="s">
        <v>31</v>
      </c>
      <c r="P108" s="42" t="s">
        <v>110</v>
      </c>
      <c r="Q108" s="42" t="s">
        <v>19</v>
      </c>
      <c r="R108" s="42" t="s">
        <v>31</v>
      </c>
      <c r="S108" s="42" t="s">
        <v>110</v>
      </c>
      <c r="T108" s="42" t="s">
        <v>19</v>
      </c>
      <c r="U108" s="42" t="s">
        <v>31</v>
      </c>
      <c r="V108" s="42" t="s">
        <v>110</v>
      </c>
      <c r="W108" s="42" t="s">
        <v>19</v>
      </c>
      <c r="X108" s="43" t="s">
        <v>31</v>
      </c>
    </row>
    <row r="109" spans="2:25" ht="16.5" thickBot="1">
      <c r="B109" s="44">
        <v>1</v>
      </c>
      <c r="C109" s="45">
        <v>2</v>
      </c>
      <c r="D109" s="45">
        <v>3</v>
      </c>
      <c r="E109" s="46">
        <v>4</v>
      </c>
      <c r="F109" s="45">
        <v>5</v>
      </c>
      <c r="G109" s="45">
        <v>6</v>
      </c>
      <c r="H109" s="46">
        <v>7</v>
      </c>
      <c r="I109" s="45">
        <v>8</v>
      </c>
      <c r="J109" s="45">
        <v>9</v>
      </c>
      <c r="K109" s="46">
        <v>10</v>
      </c>
      <c r="L109" s="45">
        <v>11</v>
      </c>
      <c r="M109" s="45">
        <v>12</v>
      </c>
      <c r="N109" s="46">
        <v>13</v>
      </c>
      <c r="O109" s="45">
        <v>14</v>
      </c>
      <c r="P109" s="45">
        <v>15</v>
      </c>
      <c r="Q109" s="46">
        <v>16</v>
      </c>
      <c r="R109" s="45">
        <v>17</v>
      </c>
      <c r="S109" s="45">
        <v>18</v>
      </c>
      <c r="T109" s="46">
        <v>19</v>
      </c>
      <c r="U109" s="45">
        <v>20</v>
      </c>
      <c r="V109" s="45">
        <v>21</v>
      </c>
      <c r="W109" s="46">
        <v>22</v>
      </c>
      <c r="X109" s="47">
        <v>23</v>
      </c>
    </row>
    <row r="110" spans="2:25" ht="31.5">
      <c r="B110" s="48" t="s">
        <v>1</v>
      </c>
      <c r="C110" s="49" t="s">
        <v>56</v>
      </c>
      <c r="D110" s="420">
        <f>D111+D112+D113+D114</f>
        <v>140</v>
      </c>
      <c r="E110" s="420">
        <f>E111+E112+E113+E114</f>
        <v>140</v>
      </c>
      <c r="F110" s="420">
        <f>F111+F112+F113+F114</f>
        <v>138</v>
      </c>
      <c r="G110" s="420">
        <f>G112+G113+G114</f>
        <v>139</v>
      </c>
      <c r="H110" s="420">
        <f>H111+H112+H113+H114</f>
        <v>138</v>
      </c>
      <c r="I110" s="420">
        <f>I112+I113+I114</f>
        <v>139</v>
      </c>
      <c r="J110" s="421">
        <v>77172.789999999994</v>
      </c>
      <c r="K110" s="421">
        <v>81381.11</v>
      </c>
      <c r="L110" s="422">
        <v>81369.2</v>
      </c>
      <c r="M110" s="422">
        <v>56185.46</v>
      </c>
      <c r="N110" s="422">
        <v>56731.92</v>
      </c>
      <c r="O110" s="422">
        <v>56731.92</v>
      </c>
      <c r="P110" s="422">
        <v>5818.12</v>
      </c>
      <c r="Q110" s="422">
        <v>5870.1</v>
      </c>
      <c r="R110" s="424">
        <v>5870.1</v>
      </c>
      <c r="S110" s="422">
        <v>50367.34</v>
      </c>
      <c r="T110" s="422">
        <v>50861.82</v>
      </c>
      <c r="U110" s="422">
        <v>50861.82</v>
      </c>
      <c r="V110" s="426">
        <f t="shared" ref="V110:X110" si="49">V111+V112+V113+V114</f>
        <v>0</v>
      </c>
      <c r="W110" s="426">
        <f t="shared" si="49"/>
        <v>0</v>
      </c>
      <c r="X110" s="427">
        <f t="shared" si="49"/>
        <v>0</v>
      </c>
      <c r="Y110" s="302"/>
    </row>
    <row r="111" spans="2:25" ht="31.5">
      <c r="B111" s="51" t="s">
        <v>20</v>
      </c>
      <c r="C111" s="52" t="s">
        <v>57</v>
      </c>
      <c r="D111" s="423"/>
      <c r="E111" s="423"/>
      <c r="F111" s="423"/>
      <c r="G111" s="423"/>
      <c r="H111" s="423"/>
      <c r="I111" s="423" t="s">
        <v>125</v>
      </c>
      <c r="J111" s="428"/>
      <c r="K111" s="428"/>
      <c r="L111" s="428"/>
      <c r="M111" s="429"/>
      <c r="N111" s="429"/>
      <c r="O111" s="429"/>
      <c r="P111" s="430"/>
      <c r="Q111" s="430"/>
      <c r="R111" s="431"/>
      <c r="S111" s="430"/>
      <c r="T111" s="430"/>
      <c r="U111" s="431"/>
      <c r="V111" s="432"/>
      <c r="W111" s="432"/>
      <c r="X111" s="433"/>
      <c r="Y111" s="302"/>
    </row>
    <row r="112" spans="2:25" ht="20.25">
      <c r="B112" s="51" t="s">
        <v>21</v>
      </c>
      <c r="C112" s="52" t="s">
        <v>58</v>
      </c>
      <c r="D112" s="423">
        <v>117</v>
      </c>
      <c r="E112" s="423">
        <v>117</v>
      </c>
      <c r="F112" s="423">
        <v>115</v>
      </c>
      <c r="G112" s="423">
        <v>116</v>
      </c>
      <c r="H112" s="423">
        <v>115</v>
      </c>
      <c r="I112" s="423">
        <v>116</v>
      </c>
      <c r="J112" s="428"/>
      <c r="K112" s="428"/>
      <c r="L112" s="428"/>
      <c r="M112" s="424">
        <v>51645.1</v>
      </c>
      <c r="N112" s="424">
        <v>51703.03</v>
      </c>
      <c r="O112" s="424">
        <v>51703.03</v>
      </c>
      <c r="P112" s="431">
        <v>5818.12</v>
      </c>
      <c r="Q112" s="431">
        <v>5870.1</v>
      </c>
      <c r="R112" s="431">
        <v>5870.1</v>
      </c>
      <c r="S112" s="431">
        <v>45826.98</v>
      </c>
      <c r="T112" s="431">
        <v>45832.93</v>
      </c>
      <c r="U112" s="431">
        <v>45832.93</v>
      </c>
      <c r="V112" s="432"/>
      <c r="W112" s="434"/>
      <c r="X112" s="435"/>
      <c r="Y112" s="302"/>
    </row>
    <row r="113" spans="2:25" ht="63">
      <c r="B113" s="51" t="s">
        <v>22</v>
      </c>
      <c r="C113" s="52" t="s">
        <v>59</v>
      </c>
      <c r="D113" s="423">
        <v>14</v>
      </c>
      <c r="E113" s="423">
        <v>14</v>
      </c>
      <c r="F113" s="423">
        <v>14</v>
      </c>
      <c r="G113" s="423">
        <v>14</v>
      </c>
      <c r="H113" s="423">
        <v>14</v>
      </c>
      <c r="I113" s="423">
        <v>14</v>
      </c>
      <c r="J113" s="428"/>
      <c r="K113" s="428"/>
      <c r="L113" s="428"/>
      <c r="M113" s="424">
        <v>3122.57</v>
      </c>
      <c r="N113" s="424">
        <v>3365.43</v>
      </c>
      <c r="O113" s="424">
        <v>3365.43</v>
      </c>
      <c r="P113" s="431">
        <v>0</v>
      </c>
      <c r="Q113" s="431">
        <v>0</v>
      </c>
      <c r="R113" s="431">
        <v>0</v>
      </c>
      <c r="S113" s="431">
        <v>3122.57</v>
      </c>
      <c r="T113" s="431">
        <v>3365.43</v>
      </c>
      <c r="U113" s="431">
        <v>3365.43</v>
      </c>
      <c r="V113" s="432"/>
      <c r="W113" s="434"/>
      <c r="X113" s="435"/>
      <c r="Y113" s="302"/>
    </row>
    <row r="114" spans="2:25" ht="48" thickBot="1">
      <c r="B114" s="55" t="s">
        <v>23</v>
      </c>
      <c r="C114" s="52" t="s">
        <v>85</v>
      </c>
      <c r="D114" s="425">
        <v>9</v>
      </c>
      <c r="E114" s="425">
        <v>9</v>
      </c>
      <c r="F114" s="425">
        <v>9</v>
      </c>
      <c r="G114" s="425">
        <v>9</v>
      </c>
      <c r="H114" s="425">
        <v>9</v>
      </c>
      <c r="I114" s="425">
        <v>9</v>
      </c>
      <c r="J114" s="436"/>
      <c r="K114" s="436"/>
      <c r="L114" s="436"/>
      <c r="M114" s="437">
        <v>1417.79</v>
      </c>
      <c r="N114" s="437">
        <v>1663.46</v>
      </c>
      <c r="O114" s="437">
        <v>1663.46</v>
      </c>
      <c r="P114" s="438">
        <v>0</v>
      </c>
      <c r="Q114" s="438">
        <v>0</v>
      </c>
      <c r="R114" s="438">
        <v>0</v>
      </c>
      <c r="S114" s="438">
        <v>1417.79</v>
      </c>
      <c r="T114" s="438">
        <v>1663.46</v>
      </c>
      <c r="U114" s="438">
        <v>1663.46</v>
      </c>
      <c r="V114" s="439"/>
      <c r="W114" s="440"/>
      <c r="X114" s="441"/>
      <c r="Y114" s="302"/>
    </row>
    <row r="115" spans="2:25" ht="19.5" thickBot="1">
      <c r="B115" s="446">
        <v>611</v>
      </c>
    </row>
    <row r="116" spans="2:25">
      <c r="B116" s="777"/>
      <c r="C116" s="780" t="s">
        <v>0</v>
      </c>
      <c r="D116" s="783" t="s">
        <v>38</v>
      </c>
      <c r="E116" s="784"/>
      <c r="F116" s="783" t="s">
        <v>39</v>
      </c>
      <c r="G116" s="784"/>
      <c r="H116" s="783" t="s">
        <v>37</v>
      </c>
      <c r="I116" s="784"/>
      <c r="J116" s="783" t="s">
        <v>74</v>
      </c>
      <c r="K116" s="784"/>
      <c r="L116" s="787"/>
      <c r="M116" s="783" t="s">
        <v>36</v>
      </c>
      <c r="N116" s="784"/>
      <c r="O116" s="787"/>
      <c r="P116" s="780" t="s">
        <v>32</v>
      </c>
      <c r="Q116" s="780"/>
      <c r="R116" s="780"/>
      <c r="S116" s="780"/>
      <c r="T116" s="780"/>
      <c r="U116" s="780"/>
      <c r="V116" s="780"/>
      <c r="W116" s="791"/>
      <c r="X116" s="792"/>
    </row>
    <row r="117" spans="2:25">
      <c r="B117" s="778"/>
      <c r="C117" s="781"/>
      <c r="D117" s="785"/>
      <c r="E117" s="786"/>
      <c r="F117" s="785"/>
      <c r="G117" s="786"/>
      <c r="H117" s="785"/>
      <c r="I117" s="786"/>
      <c r="J117" s="788"/>
      <c r="K117" s="789"/>
      <c r="L117" s="790"/>
      <c r="M117" s="788"/>
      <c r="N117" s="789"/>
      <c r="O117" s="790"/>
      <c r="P117" s="781" t="s">
        <v>53</v>
      </c>
      <c r="Q117" s="781"/>
      <c r="R117" s="781"/>
      <c r="S117" s="781" t="s">
        <v>54</v>
      </c>
      <c r="T117" s="781"/>
      <c r="U117" s="781"/>
      <c r="V117" s="781" t="s">
        <v>55</v>
      </c>
      <c r="W117" s="781"/>
      <c r="X117" s="793"/>
    </row>
    <row r="118" spans="2:25" ht="79.5" thickBot="1">
      <c r="B118" s="779"/>
      <c r="C118" s="782"/>
      <c r="D118" s="89" t="s">
        <v>47</v>
      </c>
      <c r="E118" s="89" t="s">
        <v>14</v>
      </c>
      <c r="F118" s="89" t="s">
        <v>49</v>
      </c>
      <c r="G118" s="89" t="s">
        <v>14</v>
      </c>
      <c r="H118" s="89" t="s">
        <v>49</v>
      </c>
      <c r="I118" s="89" t="s">
        <v>14</v>
      </c>
      <c r="J118" s="89" t="s">
        <v>48</v>
      </c>
      <c r="K118" s="89" t="s">
        <v>19</v>
      </c>
      <c r="L118" s="89" t="s">
        <v>31</v>
      </c>
      <c r="M118" s="89" t="s">
        <v>48</v>
      </c>
      <c r="N118" s="89" t="s">
        <v>19</v>
      </c>
      <c r="O118" s="89" t="s">
        <v>31</v>
      </c>
      <c r="P118" s="89" t="s">
        <v>48</v>
      </c>
      <c r="Q118" s="89" t="s">
        <v>19</v>
      </c>
      <c r="R118" s="89" t="s">
        <v>31</v>
      </c>
      <c r="S118" s="89" t="s">
        <v>48</v>
      </c>
      <c r="T118" s="89" t="s">
        <v>19</v>
      </c>
      <c r="U118" s="89" t="s">
        <v>31</v>
      </c>
      <c r="V118" s="89" t="s">
        <v>48</v>
      </c>
      <c r="W118" s="89" t="s">
        <v>19</v>
      </c>
      <c r="X118" s="43" t="s">
        <v>31</v>
      </c>
    </row>
    <row r="119" spans="2:25" ht="16.5" thickBot="1">
      <c r="B119" s="44">
        <v>1</v>
      </c>
      <c r="C119" s="45">
        <v>2</v>
      </c>
      <c r="D119" s="45">
        <v>3</v>
      </c>
      <c r="E119" s="46">
        <v>4</v>
      </c>
      <c r="F119" s="45">
        <v>5</v>
      </c>
      <c r="G119" s="45">
        <v>6</v>
      </c>
      <c r="H119" s="46">
        <v>7</v>
      </c>
      <c r="I119" s="45">
        <v>8</v>
      </c>
      <c r="J119" s="45">
        <v>9</v>
      </c>
      <c r="K119" s="46">
        <v>10</v>
      </c>
      <c r="L119" s="45">
        <v>11</v>
      </c>
      <c r="M119" s="45">
        <v>12</v>
      </c>
      <c r="N119" s="46">
        <v>13</v>
      </c>
      <c r="O119" s="45">
        <v>14</v>
      </c>
      <c r="P119" s="45">
        <v>15</v>
      </c>
      <c r="Q119" s="46">
        <v>16</v>
      </c>
      <c r="R119" s="45">
        <v>17</v>
      </c>
      <c r="S119" s="45">
        <v>18</v>
      </c>
      <c r="T119" s="46">
        <v>19</v>
      </c>
      <c r="U119" s="45">
        <v>20</v>
      </c>
      <c r="V119" s="45">
        <v>21</v>
      </c>
      <c r="W119" s="46">
        <v>22</v>
      </c>
      <c r="X119" s="47">
        <v>23</v>
      </c>
    </row>
    <row r="120" spans="2:25" ht="31.5">
      <c r="B120" s="48" t="s">
        <v>1</v>
      </c>
      <c r="C120" s="49" t="s">
        <v>56</v>
      </c>
      <c r="D120" s="442">
        <f t="shared" ref="D120:I120" si="50">D122+D123+D124</f>
        <v>13</v>
      </c>
      <c r="E120" s="442">
        <f t="shared" si="50"/>
        <v>13</v>
      </c>
      <c r="F120" s="442">
        <f t="shared" si="50"/>
        <v>13</v>
      </c>
      <c r="G120" s="442">
        <f t="shared" si="50"/>
        <v>13</v>
      </c>
      <c r="H120" s="442">
        <f t="shared" si="50"/>
        <v>13</v>
      </c>
      <c r="I120" s="442">
        <f t="shared" si="50"/>
        <v>13</v>
      </c>
      <c r="J120" s="443">
        <v>9657.91</v>
      </c>
      <c r="K120" s="443">
        <v>9678.69</v>
      </c>
      <c r="L120" s="443">
        <v>9678.69</v>
      </c>
      <c r="M120" s="443">
        <f>M122+M101+M124+M123</f>
        <v>6823.88</v>
      </c>
      <c r="N120" s="443">
        <f>N122+N123+N124</f>
        <v>6821.76</v>
      </c>
      <c r="O120" s="443">
        <f>O122+O123+O124</f>
        <v>6821.76</v>
      </c>
      <c r="P120" s="443">
        <f>P122+P123+P124</f>
        <v>6823.88</v>
      </c>
      <c r="Q120" s="443">
        <v>6821.76</v>
      </c>
      <c r="R120" s="443">
        <f>R122+R123+R124</f>
        <v>6821.76</v>
      </c>
      <c r="S120" s="107">
        <f t="shared" ref="S120:X120" si="51">S121+S122+S123+S124</f>
        <v>0</v>
      </c>
      <c r="T120" s="107">
        <f t="shared" si="51"/>
        <v>0</v>
      </c>
      <c r="U120" s="107">
        <f t="shared" si="51"/>
        <v>0</v>
      </c>
      <c r="V120" s="107">
        <f t="shared" si="51"/>
        <v>0</v>
      </c>
      <c r="W120" s="107">
        <f t="shared" si="51"/>
        <v>0</v>
      </c>
      <c r="X120" s="108">
        <f t="shared" si="51"/>
        <v>0</v>
      </c>
    </row>
    <row r="121" spans="2:25" ht="31.5">
      <c r="B121" s="51" t="s">
        <v>20</v>
      </c>
      <c r="C121" s="52" t="s">
        <v>57</v>
      </c>
      <c r="D121" s="344"/>
      <c r="E121" s="444"/>
      <c r="F121" s="344"/>
      <c r="G121" s="444"/>
      <c r="H121" s="444"/>
      <c r="I121" s="444"/>
      <c r="J121" s="345" t="s">
        <v>46</v>
      </c>
      <c r="K121" s="345" t="s">
        <v>46</v>
      </c>
      <c r="L121" s="345" t="s">
        <v>46</v>
      </c>
      <c r="M121" s="346"/>
      <c r="N121" s="346"/>
      <c r="O121" s="346"/>
      <c r="P121" s="346"/>
      <c r="Q121" s="346"/>
      <c r="R121" s="445"/>
      <c r="S121" s="109"/>
      <c r="T121" s="109"/>
      <c r="U121" s="110"/>
      <c r="V121" s="109"/>
      <c r="W121" s="109"/>
      <c r="X121" s="111"/>
    </row>
    <row r="122" spans="2:25" ht="23.25">
      <c r="B122" s="51" t="s">
        <v>21</v>
      </c>
      <c r="C122" s="52" t="s">
        <v>58</v>
      </c>
      <c r="D122" s="344">
        <v>10</v>
      </c>
      <c r="E122" s="344">
        <v>10</v>
      </c>
      <c r="F122" s="344">
        <v>10</v>
      </c>
      <c r="G122" s="344">
        <v>10</v>
      </c>
      <c r="H122" s="344">
        <v>10</v>
      </c>
      <c r="I122" s="344">
        <v>10</v>
      </c>
      <c r="J122" s="345" t="s">
        <v>46</v>
      </c>
      <c r="K122" s="345" t="s">
        <v>46</v>
      </c>
      <c r="L122" s="345" t="s">
        <v>46</v>
      </c>
      <c r="M122" s="346">
        <f>P122+S122+V122</f>
        <v>6038.6</v>
      </c>
      <c r="N122" s="346">
        <v>6001.38</v>
      </c>
      <c r="O122" s="346">
        <v>6001.38</v>
      </c>
      <c r="P122" s="346">
        <v>6038.6</v>
      </c>
      <c r="Q122" s="346">
        <f t="shared" ref="Q122:R124" si="52">N122</f>
        <v>6001.38</v>
      </c>
      <c r="R122" s="346">
        <f t="shared" si="52"/>
        <v>6001.38</v>
      </c>
      <c r="S122" s="109">
        <v>0</v>
      </c>
      <c r="T122" s="109">
        <v>0</v>
      </c>
      <c r="U122" s="109">
        <v>0</v>
      </c>
      <c r="V122" s="109"/>
      <c r="W122" s="112"/>
      <c r="X122" s="113"/>
    </row>
    <row r="123" spans="2:25" ht="69" customHeight="1">
      <c r="B123" s="51" t="s">
        <v>22</v>
      </c>
      <c r="C123" s="52" t="s">
        <v>59</v>
      </c>
      <c r="D123" s="344">
        <v>1</v>
      </c>
      <c r="E123" s="344">
        <v>1</v>
      </c>
      <c r="F123" s="344">
        <v>1</v>
      </c>
      <c r="G123" s="344">
        <v>1</v>
      </c>
      <c r="H123" s="344">
        <v>1</v>
      </c>
      <c r="I123" s="344">
        <v>1</v>
      </c>
      <c r="J123" s="345" t="s">
        <v>46</v>
      </c>
      <c r="K123" s="345" t="s">
        <v>46</v>
      </c>
      <c r="L123" s="345" t="s">
        <v>46</v>
      </c>
      <c r="M123" s="346">
        <f>P123+S123+V123</f>
        <v>466.38</v>
      </c>
      <c r="N123" s="346">
        <v>459.56</v>
      </c>
      <c r="O123" s="346">
        <v>459.56</v>
      </c>
      <c r="P123" s="346">
        <v>466.38</v>
      </c>
      <c r="Q123" s="346">
        <f t="shared" si="52"/>
        <v>459.56</v>
      </c>
      <c r="R123" s="346">
        <f t="shared" si="52"/>
        <v>459.56</v>
      </c>
      <c r="S123" s="109">
        <v>0</v>
      </c>
      <c r="T123" s="109">
        <v>0</v>
      </c>
      <c r="U123" s="109">
        <v>0</v>
      </c>
      <c r="V123" s="109"/>
      <c r="W123" s="112"/>
      <c r="X123" s="113"/>
    </row>
    <row r="124" spans="2:25" ht="48" thickBot="1">
      <c r="B124" s="280" t="s">
        <v>23</v>
      </c>
      <c r="C124" s="52" t="s">
        <v>85</v>
      </c>
      <c r="D124" s="347">
        <v>2</v>
      </c>
      <c r="E124" s="347">
        <v>2</v>
      </c>
      <c r="F124" s="347">
        <v>2</v>
      </c>
      <c r="G124" s="347">
        <v>2</v>
      </c>
      <c r="H124" s="347">
        <v>2</v>
      </c>
      <c r="I124" s="347">
        <v>2</v>
      </c>
      <c r="J124" s="348" t="s">
        <v>46</v>
      </c>
      <c r="K124" s="348" t="s">
        <v>46</v>
      </c>
      <c r="L124" s="348" t="s">
        <v>46</v>
      </c>
      <c r="M124" s="349">
        <f>P124+S124+V124</f>
        <v>318.89999999999998</v>
      </c>
      <c r="N124" s="346">
        <v>360.82</v>
      </c>
      <c r="O124" s="349">
        <v>360.82</v>
      </c>
      <c r="P124" s="349">
        <v>318.89999999999998</v>
      </c>
      <c r="Q124" s="349">
        <f t="shared" si="52"/>
        <v>360.82</v>
      </c>
      <c r="R124" s="349">
        <f t="shared" si="52"/>
        <v>360.82</v>
      </c>
      <c r="S124" s="114">
        <v>0</v>
      </c>
      <c r="T124" s="114">
        <v>0</v>
      </c>
      <c r="U124" s="114">
        <v>0</v>
      </c>
      <c r="V124" s="114"/>
      <c r="W124" s="115"/>
      <c r="X124" s="116"/>
    </row>
    <row r="125" spans="2:25" ht="23.25" thickBot="1">
      <c r="B125" s="600">
        <v>617</v>
      </c>
    </row>
    <row r="126" spans="2:25">
      <c r="B126" s="777"/>
      <c r="C126" s="780" t="s">
        <v>0</v>
      </c>
      <c r="D126" s="783" t="s">
        <v>38</v>
      </c>
      <c r="E126" s="784"/>
      <c r="F126" s="783" t="s">
        <v>39</v>
      </c>
      <c r="G126" s="784"/>
      <c r="H126" s="783" t="s">
        <v>37</v>
      </c>
      <c r="I126" s="784"/>
      <c r="J126" s="783" t="s">
        <v>74</v>
      </c>
      <c r="K126" s="784"/>
      <c r="L126" s="787"/>
      <c r="M126" s="783" t="s">
        <v>36</v>
      </c>
      <c r="N126" s="784"/>
      <c r="O126" s="787"/>
      <c r="P126" s="780" t="s">
        <v>32</v>
      </c>
      <c r="Q126" s="780"/>
      <c r="R126" s="780"/>
      <c r="S126" s="780"/>
      <c r="T126" s="780"/>
      <c r="U126" s="780"/>
      <c r="V126" s="780"/>
      <c r="W126" s="791"/>
      <c r="X126" s="792"/>
    </row>
    <row r="127" spans="2:25">
      <c r="B127" s="778"/>
      <c r="C127" s="781"/>
      <c r="D127" s="785"/>
      <c r="E127" s="786"/>
      <c r="F127" s="785"/>
      <c r="G127" s="786"/>
      <c r="H127" s="785"/>
      <c r="I127" s="786"/>
      <c r="J127" s="788"/>
      <c r="K127" s="789"/>
      <c r="L127" s="790"/>
      <c r="M127" s="788"/>
      <c r="N127" s="789"/>
      <c r="O127" s="790"/>
      <c r="P127" s="781" t="s">
        <v>53</v>
      </c>
      <c r="Q127" s="781"/>
      <c r="R127" s="781"/>
      <c r="S127" s="781" t="s">
        <v>54</v>
      </c>
      <c r="T127" s="781"/>
      <c r="U127" s="781"/>
      <c r="V127" s="781" t="s">
        <v>55</v>
      </c>
      <c r="W127" s="781"/>
      <c r="X127" s="793"/>
    </row>
    <row r="128" spans="2:25" ht="79.5" thickBot="1">
      <c r="B128" s="779"/>
      <c r="C128" s="782"/>
      <c r="D128" s="126" t="s">
        <v>47</v>
      </c>
      <c r="E128" s="126" t="s">
        <v>14</v>
      </c>
      <c r="F128" s="126" t="s">
        <v>49</v>
      </c>
      <c r="G128" s="126" t="s">
        <v>14</v>
      </c>
      <c r="H128" s="126" t="s">
        <v>49</v>
      </c>
      <c r="I128" s="126" t="s">
        <v>14</v>
      </c>
      <c r="J128" s="126" t="s">
        <v>48</v>
      </c>
      <c r="K128" s="126" t="s">
        <v>19</v>
      </c>
      <c r="L128" s="126" t="s">
        <v>31</v>
      </c>
      <c r="M128" s="126" t="s">
        <v>48</v>
      </c>
      <c r="N128" s="126" t="s">
        <v>19</v>
      </c>
      <c r="O128" s="126" t="s">
        <v>31</v>
      </c>
      <c r="P128" s="126" t="s">
        <v>48</v>
      </c>
      <c r="Q128" s="126" t="s">
        <v>19</v>
      </c>
      <c r="R128" s="126" t="s">
        <v>31</v>
      </c>
      <c r="S128" s="126" t="s">
        <v>48</v>
      </c>
      <c r="T128" s="126" t="s">
        <v>19</v>
      </c>
      <c r="U128" s="126" t="s">
        <v>31</v>
      </c>
      <c r="V128" s="126" t="s">
        <v>48</v>
      </c>
      <c r="W128" s="126" t="s">
        <v>19</v>
      </c>
      <c r="X128" s="43" t="s">
        <v>31</v>
      </c>
    </row>
    <row r="129" spans="2:24" ht="16.5" thickBot="1">
      <c r="B129" s="44">
        <v>1</v>
      </c>
      <c r="C129" s="45">
        <v>2</v>
      </c>
      <c r="D129" s="45">
        <v>3</v>
      </c>
      <c r="E129" s="46">
        <v>4</v>
      </c>
      <c r="F129" s="45">
        <v>5</v>
      </c>
      <c r="G129" s="45">
        <v>6</v>
      </c>
      <c r="H129" s="46">
        <v>7</v>
      </c>
      <c r="I129" s="45">
        <v>8</v>
      </c>
      <c r="J129" s="45">
        <v>9</v>
      </c>
      <c r="K129" s="46">
        <v>10</v>
      </c>
      <c r="L129" s="45">
        <v>11</v>
      </c>
      <c r="M129" s="45">
        <v>12</v>
      </c>
      <c r="N129" s="46">
        <v>13</v>
      </c>
      <c r="O129" s="45">
        <v>14</v>
      </c>
      <c r="P129" s="45">
        <v>15</v>
      </c>
      <c r="Q129" s="46">
        <v>16</v>
      </c>
      <c r="R129" s="45">
        <v>17</v>
      </c>
      <c r="S129" s="45">
        <v>18</v>
      </c>
      <c r="T129" s="46">
        <v>19</v>
      </c>
      <c r="U129" s="45">
        <v>20</v>
      </c>
      <c r="V129" s="45">
        <v>21</v>
      </c>
      <c r="W129" s="46">
        <v>22</v>
      </c>
      <c r="X129" s="47">
        <v>23</v>
      </c>
    </row>
    <row r="130" spans="2:24" ht="31.5">
      <c r="B130" s="48" t="s">
        <v>1</v>
      </c>
      <c r="C130" s="49" t="s">
        <v>56</v>
      </c>
      <c r="D130" s="585">
        <v>58</v>
      </c>
      <c r="E130" s="585">
        <v>58</v>
      </c>
      <c r="F130" s="585">
        <f>F131+F132+F133+F134</f>
        <v>58</v>
      </c>
      <c r="G130" s="585">
        <v>54</v>
      </c>
      <c r="H130" s="585">
        <f>H131+H132+H133+H134</f>
        <v>58</v>
      </c>
      <c r="I130" s="585">
        <v>54</v>
      </c>
      <c r="J130" s="586">
        <v>40714.92</v>
      </c>
      <c r="K130" s="587">
        <v>40617.75</v>
      </c>
      <c r="L130" s="588">
        <v>40554.959999999999</v>
      </c>
      <c r="M130" s="587">
        <f>M131+M132+M133+M134</f>
        <v>27930.87</v>
      </c>
      <c r="N130" s="586">
        <f>N134+N133+N132</f>
        <v>27954.05</v>
      </c>
      <c r="O130" s="586">
        <f>O134+O133+O132</f>
        <v>27954.05</v>
      </c>
      <c r="P130" s="586">
        <f t="shared" ref="P130:U130" si="53">P131+P132+P133+P134</f>
        <v>26928.560000000001</v>
      </c>
      <c r="Q130" s="586">
        <f>Q134+Q133+Q132</f>
        <v>26956.079999999998</v>
      </c>
      <c r="R130" s="586">
        <f>R134+R133+R132</f>
        <v>26956.079999999998</v>
      </c>
      <c r="S130" s="587">
        <f t="shared" si="53"/>
        <v>1002.3</v>
      </c>
      <c r="T130" s="586">
        <f t="shared" si="53"/>
        <v>997.97</v>
      </c>
      <c r="U130" s="586">
        <f t="shared" si="53"/>
        <v>997.97</v>
      </c>
      <c r="V130" s="585">
        <f>V131+V132+V133+V134</f>
        <v>0</v>
      </c>
      <c r="W130" s="585">
        <f>W131+W132+W133+W134</f>
        <v>0</v>
      </c>
      <c r="X130" s="589">
        <f>X131+X132+X133+X134</f>
        <v>0</v>
      </c>
    </row>
    <row r="131" spans="2:24" ht="31.5">
      <c r="B131" s="51" t="s">
        <v>20</v>
      </c>
      <c r="C131" s="52" t="s">
        <v>57</v>
      </c>
      <c r="D131" s="404"/>
      <c r="E131" s="404"/>
      <c r="F131" s="404"/>
      <c r="G131" s="404"/>
      <c r="H131" s="404"/>
      <c r="I131" s="404"/>
      <c r="J131" s="405" t="s">
        <v>46</v>
      </c>
      <c r="K131" s="405" t="s">
        <v>46</v>
      </c>
      <c r="L131" s="405" t="s">
        <v>46</v>
      </c>
      <c r="M131" s="590">
        <f>P131+S131+V131</f>
        <v>0</v>
      </c>
      <c r="N131" s="590">
        <f>Q131+T131+W131</f>
        <v>0</v>
      </c>
      <c r="O131" s="590">
        <v>0</v>
      </c>
      <c r="P131" s="584"/>
      <c r="Q131" s="584"/>
      <c r="R131" s="584"/>
      <c r="S131" s="584"/>
      <c r="T131" s="584"/>
      <c r="U131" s="584"/>
      <c r="V131" s="404"/>
      <c r="W131" s="404"/>
      <c r="X131" s="591"/>
    </row>
    <row r="132" spans="2:24" ht="20.25">
      <c r="B132" s="51" t="s">
        <v>21</v>
      </c>
      <c r="C132" s="52" t="s">
        <v>58</v>
      </c>
      <c r="D132" s="404">
        <v>36</v>
      </c>
      <c r="E132" s="404">
        <v>36</v>
      </c>
      <c r="F132" s="404">
        <v>36</v>
      </c>
      <c r="G132" s="404">
        <v>32</v>
      </c>
      <c r="H132" s="404">
        <v>36</v>
      </c>
      <c r="I132" s="404">
        <v>32</v>
      </c>
      <c r="J132" s="405" t="s">
        <v>46</v>
      </c>
      <c r="K132" s="405" t="s">
        <v>46</v>
      </c>
      <c r="L132" s="405" t="s">
        <v>46</v>
      </c>
      <c r="M132" s="592">
        <f>P132+S132</f>
        <v>19746.82</v>
      </c>
      <c r="N132" s="590">
        <f>Q132+T132</f>
        <v>19612.18</v>
      </c>
      <c r="O132" s="590">
        <f>R132+U132</f>
        <v>19612.18</v>
      </c>
      <c r="P132" s="592">
        <v>18744.52</v>
      </c>
      <c r="Q132" s="590">
        <v>18614.21</v>
      </c>
      <c r="R132" s="590">
        <v>18614.21</v>
      </c>
      <c r="S132" s="593">
        <v>1002.3</v>
      </c>
      <c r="T132" s="584">
        <v>997.97</v>
      </c>
      <c r="U132" s="584">
        <v>997.97</v>
      </c>
      <c r="V132" s="404"/>
      <c r="W132" s="594"/>
      <c r="X132" s="595"/>
    </row>
    <row r="133" spans="2:24" ht="63">
      <c r="B133" s="51" t="s">
        <v>22</v>
      </c>
      <c r="C133" s="52" t="s">
        <v>59</v>
      </c>
      <c r="D133" s="404">
        <v>16</v>
      </c>
      <c r="E133" s="404">
        <v>16</v>
      </c>
      <c r="F133" s="404">
        <v>16</v>
      </c>
      <c r="G133" s="404">
        <v>16</v>
      </c>
      <c r="H133" s="404">
        <v>16</v>
      </c>
      <c r="I133" s="404">
        <v>16</v>
      </c>
      <c r="J133" s="405" t="s">
        <v>46</v>
      </c>
      <c r="K133" s="405" t="s">
        <v>46</v>
      </c>
      <c r="L133" s="405" t="s">
        <v>46</v>
      </c>
      <c r="M133" s="590">
        <v>7149.99</v>
      </c>
      <c r="N133" s="590">
        <v>7266.82</v>
      </c>
      <c r="O133" s="590">
        <v>7266.82</v>
      </c>
      <c r="P133" s="590">
        <v>7149.98</v>
      </c>
      <c r="Q133" s="590">
        <v>7266.82</v>
      </c>
      <c r="R133" s="590">
        <v>7266.82</v>
      </c>
      <c r="S133" s="404"/>
      <c r="T133" s="404"/>
      <c r="U133" s="404"/>
      <c r="V133" s="404"/>
      <c r="W133" s="594"/>
      <c r="X133" s="595"/>
    </row>
    <row r="134" spans="2:24" ht="48" thickBot="1">
      <c r="B134" s="55" t="s">
        <v>23</v>
      </c>
      <c r="C134" s="52" t="s">
        <v>85</v>
      </c>
      <c r="D134" s="596">
        <v>6</v>
      </c>
      <c r="E134" s="596">
        <v>6</v>
      </c>
      <c r="F134" s="596">
        <v>6</v>
      </c>
      <c r="G134" s="596">
        <v>6</v>
      </c>
      <c r="H134" s="596">
        <v>6</v>
      </c>
      <c r="I134" s="596">
        <v>6</v>
      </c>
      <c r="J134" s="406" t="s">
        <v>46</v>
      </c>
      <c r="K134" s="406" t="s">
        <v>46</v>
      </c>
      <c r="L134" s="406" t="s">
        <v>46</v>
      </c>
      <c r="M134" s="597">
        <v>1034.06</v>
      </c>
      <c r="N134" s="597">
        <v>1075.05</v>
      </c>
      <c r="O134" s="597">
        <v>1075.05</v>
      </c>
      <c r="P134" s="597">
        <v>1034.06</v>
      </c>
      <c r="Q134" s="597">
        <v>1075.05</v>
      </c>
      <c r="R134" s="597">
        <v>1075.05</v>
      </c>
      <c r="S134" s="596"/>
      <c r="T134" s="596"/>
      <c r="U134" s="596"/>
      <c r="V134" s="596"/>
      <c r="W134" s="598"/>
      <c r="X134" s="599"/>
    </row>
    <row r="135" spans="2:24" ht="24.75" customHeight="1" thickBot="1">
      <c r="B135" s="282">
        <v>618</v>
      </c>
    </row>
    <row r="136" spans="2:24">
      <c r="B136" s="777"/>
      <c r="C136" s="780" t="s">
        <v>0</v>
      </c>
      <c r="D136" s="783" t="s">
        <v>38</v>
      </c>
      <c r="E136" s="784"/>
      <c r="F136" s="783" t="s">
        <v>39</v>
      </c>
      <c r="G136" s="784"/>
      <c r="H136" s="783" t="s">
        <v>37</v>
      </c>
      <c r="I136" s="784"/>
      <c r="J136" s="783" t="s">
        <v>74</v>
      </c>
      <c r="K136" s="784"/>
      <c r="L136" s="787"/>
      <c r="M136" s="783" t="s">
        <v>36</v>
      </c>
      <c r="N136" s="784"/>
      <c r="O136" s="787"/>
      <c r="P136" s="780" t="s">
        <v>32</v>
      </c>
      <c r="Q136" s="780"/>
      <c r="R136" s="780"/>
      <c r="S136" s="780"/>
      <c r="T136" s="780"/>
      <c r="U136" s="780"/>
      <c r="V136" s="780"/>
      <c r="W136" s="791"/>
      <c r="X136" s="792"/>
    </row>
    <row r="137" spans="2:24">
      <c r="B137" s="778"/>
      <c r="C137" s="781"/>
      <c r="D137" s="785"/>
      <c r="E137" s="786"/>
      <c r="F137" s="785"/>
      <c r="G137" s="786"/>
      <c r="H137" s="785"/>
      <c r="I137" s="786"/>
      <c r="J137" s="788"/>
      <c r="K137" s="789"/>
      <c r="L137" s="790"/>
      <c r="M137" s="788"/>
      <c r="N137" s="789"/>
      <c r="O137" s="790"/>
      <c r="P137" s="781" t="s">
        <v>53</v>
      </c>
      <c r="Q137" s="781"/>
      <c r="R137" s="781"/>
      <c r="S137" s="781" t="s">
        <v>54</v>
      </c>
      <c r="T137" s="781"/>
      <c r="U137" s="781"/>
      <c r="V137" s="781" t="s">
        <v>55</v>
      </c>
      <c r="W137" s="781"/>
      <c r="X137" s="793"/>
    </row>
    <row r="138" spans="2:24" ht="79.5" thickBot="1">
      <c r="B138" s="779"/>
      <c r="C138" s="782"/>
      <c r="D138" s="61" t="s">
        <v>108</v>
      </c>
      <c r="E138" s="61" t="s">
        <v>14</v>
      </c>
      <c r="F138" s="61" t="s">
        <v>109</v>
      </c>
      <c r="G138" s="61" t="s">
        <v>14</v>
      </c>
      <c r="H138" s="61" t="s">
        <v>49</v>
      </c>
      <c r="I138" s="61" t="s">
        <v>14</v>
      </c>
      <c r="J138" s="61" t="s">
        <v>48</v>
      </c>
      <c r="K138" s="61" t="s">
        <v>19</v>
      </c>
      <c r="L138" s="61" t="s">
        <v>31</v>
      </c>
      <c r="M138" s="61" t="s">
        <v>48</v>
      </c>
      <c r="N138" s="61" t="s">
        <v>19</v>
      </c>
      <c r="O138" s="61" t="s">
        <v>31</v>
      </c>
      <c r="P138" s="61" t="s">
        <v>48</v>
      </c>
      <c r="Q138" s="61" t="s">
        <v>19</v>
      </c>
      <c r="R138" s="61" t="s">
        <v>31</v>
      </c>
      <c r="S138" s="61" t="s">
        <v>48</v>
      </c>
      <c r="T138" s="61" t="s">
        <v>19</v>
      </c>
      <c r="U138" s="61" t="s">
        <v>31</v>
      </c>
      <c r="V138" s="61" t="s">
        <v>48</v>
      </c>
      <c r="W138" s="61" t="s">
        <v>19</v>
      </c>
      <c r="X138" s="43" t="s">
        <v>31</v>
      </c>
    </row>
    <row r="139" spans="2:24" ht="16.5" thickBot="1">
      <c r="B139" s="44">
        <v>1</v>
      </c>
      <c r="C139" s="45">
        <v>2</v>
      </c>
      <c r="D139" s="45">
        <v>3</v>
      </c>
      <c r="E139" s="46">
        <v>4</v>
      </c>
      <c r="F139" s="45">
        <v>5</v>
      </c>
      <c r="G139" s="45">
        <v>6</v>
      </c>
      <c r="H139" s="46">
        <v>7</v>
      </c>
      <c r="I139" s="45">
        <v>8</v>
      </c>
      <c r="J139" s="45">
        <v>9</v>
      </c>
      <c r="K139" s="46">
        <v>10</v>
      </c>
      <c r="L139" s="45">
        <v>11</v>
      </c>
      <c r="M139" s="45">
        <v>12</v>
      </c>
      <c r="N139" s="46">
        <v>13</v>
      </c>
      <c r="O139" s="45">
        <v>14</v>
      </c>
      <c r="P139" s="45">
        <v>15</v>
      </c>
      <c r="Q139" s="46">
        <v>16</v>
      </c>
      <c r="R139" s="45">
        <v>17</v>
      </c>
      <c r="S139" s="45">
        <v>18</v>
      </c>
      <c r="T139" s="46">
        <v>19</v>
      </c>
      <c r="U139" s="45">
        <v>20</v>
      </c>
      <c r="V139" s="45">
        <v>21</v>
      </c>
      <c r="W139" s="46">
        <v>22</v>
      </c>
      <c r="X139" s="47">
        <v>23</v>
      </c>
    </row>
    <row r="140" spans="2:24" ht="31.5">
      <c r="B140" s="48" t="s">
        <v>1</v>
      </c>
      <c r="C140" s="49" t="s">
        <v>56</v>
      </c>
      <c r="D140" s="364">
        <f>D141+D142+D143+D144</f>
        <v>54</v>
      </c>
      <c r="E140" s="364">
        <f>E141+E142+E143+E144</f>
        <v>54</v>
      </c>
      <c r="F140" s="364">
        <f t="shared" ref="F140:H140" si="54">F141+F142+F143+F144</f>
        <v>54</v>
      </c>
      <c r="G140" s="364">
        <f t="shared" si="54"/>
        <v>54</v>
      </c>
      <c r="H140" s="364">
        <f t="shared" si="54"/>
        <v>54</v>
      </c>
      <c r="I140" s="364">
        <v>54</v>
      </c>
      <c r="J140" s="466">
        <v>37975.599999999999</v>
      </c>
      <c r="K140" s="466">
        <v>37965.480000000003</v>
      </c>
      <c r="L140" s="466">
        <v>37930.800000000003</v>
      </c>
      <c r="M140" s="466">
        <f t="shared" ref="M140:U140" si="55">M142+M143+M144</f>
        <v>25565.850000000002</v>
      </c>
      <c r="N140" s="466">
        <f>N142+N143+N144</f>
        <v>25591.810000000005</v>
      </c>
      <c r="O140" s="466">
        <f>O142+O143+O144</f>
        <v>25591.810000000005</v>
      </c>
      <c r="P140" s="466">
        <f t="shared" si="55"/>
        <v>24493.920000000002</v>
      </c>
      <c r="Q140" s="466">
        <f t="shared" si="55"/>
        <v>24493.070000000003</v>
      </c>
      <c r="R140" s="466">
        <f t="shared" si="55"/>
        <v>24493.070000000003</v>
      </c>
      <c r="S140" s="466">
        <f t="shared" si="55"/>
        <v>1071.93</v>
      </c>
      <c r="T140" s="466">
        <f t="shared" si="55"/>
        <v>1098.74</v>
      </c>
      <c r="U140" s="466">
        <f t="shared" si="55"/>
        <v>1098.74</v>
      </c>
      <c r="V140" s="466">
        <f>V141+V142+V143+V144</f>
        <v>0</v>
      </c>
      <c r="W140" s="364">
        <f>W141+W142+W143+W144</f>
        <v>0</v>
      </c>
      <c r="X140" s="465">
        <f>X141+X142+X143+X144</f>
        <v>0</v>
      </c>
    </row>
    <row r="141" spans="2:24" ht="31.5">
      <c r="B141" s="51" t="s">
        <v>20</v>
      </c>
      <c r="C141" s="52" t="s">
        <v>57</v>
      </c>
      <c r="D141" s="365"/>
      <c r="E141" s="366"/>
      <c r="F141" s="365"/>
      <c r="G141" s="366"/>
      <c r="H141" s="366"/>
      <c r="I141" s="366"/>
      <c r="J141" s="373" t="s">
        <v>46</v>
      </c>
      <c r="K141" s="373" t="s">
        <v>46</v>
      </c>
      <c r="L141" s="373" t="s">
        <v>46</v>
      </c>
      <c r="M141" s="372">
        <f>P141+S141+V141</f>
        <v>0</v>
      </c>
      <c r="N141" s="372">
        <f>Q141+T141+W141</f>
        <v>0</v>
      </c>
      <c r="O141" s="372">
        <f>R141+U141+X141</f>
        <v>0</v>
      </c>
      <c r="P141" s="374"/>
      <c r="Q141" s="374"/>
      <c r="R141" s="375"/>
      <c r="S141" s="374"/>
      <c r="T141" s="374"/>
      <c r="U141" s="375"/>
      <c r="V141" s="374"/>
      <c r="W141" s="365"/>
      <c r="X141" s="376"/>
    </row>
    <row r="142" spans="2:24">
      <c r="B142" s="51" t="s">
        <v>21</v>
      </c>
      <c r="C142" s="52" t="s">
        <v>58</v>
      </c>
      <c r="D142" s="365">
        <v>37</v>
      </c>
      <c r="E142" s="365">
        <v>37</v>
      </c>
      <c r="F142" s="365">
        <v>37</v>
      </c>
      <c r="G142" s="365">
        <v>37</v>
      </c>
      <c r="H142" s="365">
        <v>37</v>
      </c>
      <c r="I142" s="365">
        <v>37</v>
      </c>
      <c r="J142" s="373" t="s">
        <v>46</v>
      </c>
      <c r="K142" s="373" t="s">
        <v>46</v>
      </c>
      <c r="L142" s="373" t="s">
        <v>46</v>
      </c>
      <c r="M142" s="372">
        <f>P142+S142</f>
        <v>20218.11</v>
      </c>
      <c r="N142" s="372">
        <f>Q142+T142</f>
        <v>20539.570000000003</v>
      </c>
      <c r="O142" s="372">
        <f>R142+U142</f>
        <v>20539.570000000003</v>
      </c>
      <c r="P142" s="374">
        <v>19146.18</v>
      </c>
      <c r="Q142" s="374">
        <v>19440.830000000002</v>
      </c>
      <c r="R142" s="374">
        <v>19440.830000000002</v>
      </c>
      <c r="S142" s="374">
        <v>1071.93</v>
      </c>
      <c r="T142" s="374">
        <v>1098.74</v>
      </c>
      <c r="U142" s="374">
        <v>1098.74</v>
      </c>
      <c r="V142" s="374"/>
      <c r="W142" s="377"/>
      <c r="X142" s="378"/>
    </row>
    <row r="143" spans="2:24" ht="63">
      <c r="B143" s="51" t="s">
        <v>22</v>
      </c>
      <c r="C143" s="52" t="s">
        <v>59</v>
      </c>
      <c r="D143" s="365">
        <v>9</v>
      </c>
      <c r="E143" s="365">
        <v>9</v>
      </c>
      <c r="F143" s="365">
        <v>9</v>
      </c>
      <c r="G143" s="365">
        <v>9</v>
      </c>
      <c r="H143" s="365">
        <v>9</v>
      </c>
      <c r="I143" s="365">
        <v>9</v>
      </c>
      <c r="J143" s="373" t="s">
        <v>46</v>
      </c>
      <c r="K143" s="373" t="s">
        <v>46</v>
      </c>
      <c r="L143" s="373" t="s">
        <v>46</v>
      </c>
      <c r="M143" s="372">
        <f>P143+S143</f>
        <v>3910.9</v>
      </c>
      <c r="N143" s="372">
        <f>Q143</f>
        <v>3726.63</v>
      </c>
      <c r="O143" s="372">
        <f>R143</f>
        <v>3726.63</v>
      </c>
      <c r="P143" s="374">
        <v>3910.9</v>
      </c>
      <c r="Q143" s="374">
        <v>3726.63</v>
      </c>
      <c r="R143" s="374">
        <v>3726.63</v>
      </c>
      <c r="S143" s="374">
        <v>0</v>
      </c>
      <c r="T143" s="374">
        <v>0</v>
      </c>
      <c r="U143" s="374">
        <v>0</v>
      </c>
      <c r="V143" s="374"/>
      <c r="W143" s="377"/>
      <c r="X143" s="378"/>
    </row>
    <row r="144" spans="2:24" ht="48" thickBot="1">
      <c r="B144" s="55" t="s">
        <v>23</v>
      </c>
      <c r="C144" s="52" t="s">
        <v>85</v>
      </c>
      <c r="D144" s="367">
        <v>8</v>
      </c>
      <c r="E144" s="367">
        <v>8</v>
      </c>
      <c r="F144" s="367">
        <v>8</v>
      </c>
      <c r="G144" s="367">
        <v>8</v>
      </c>
      <c r="H144" s="367">
        <v>8</v>
      </c>
      <c r="I144" s="367">
        <v>8</v>
      </c>
      <c r="J144" s="467" t="s">
        <v>46</v>
      </c>
      <c r="K144" s="467" t="s">
        <v>46</v>
      </c>
      <c r="L144" s="467" t="s">
        <v>46</v>
      </c>
      <c r="M144" s="468">
        <f>P144</f>
        <v>1436.84</v>
      </c>
      <c r="N144" s="372">
        <f>Q144</f>
        <v>1325.61</v>
      </c>
      <c r="O144" s="372">
        <f>R144</f>
        <v>1325.61</v>
      </c>
      <c r="P144" s="469">
        <v>1436.84</v>
      </c>
      <c r="Q144" s="469">
        <v>1325.61</v>
      </c>
      <c r="R144" s="469">
        <v>1325.61</v>
      </c>
      <c r="S144" s="469">
        <v>0</v>
      </c>
      <c r="T144" s="469">
        <v>0</v>
      </c>
      <c r="U144" s="469">
        <v>0</v>
      </c>
      <c r="V144" s="469"/>
      <c r="W144" s="379"/>
      <c r="X144" s="380"/>
    </row>
    <row r="145" spans="2:24" ht="26.25" thickBot="1">
      <c r="B145" s="563">
        <v>619</v>
      </c>
    </row>
    <row r="146" spans="2:24">
      <c r="B146" s="777"/>
      <c r="C146" s="780" t="s">
        <v>0</v>
      </c>
      <c r="D146" s="783" t="s">
        <v>38</v>
      </c>
      <c r="E146" s="784"/>
      <c r="F146" s="783" t="s">
        <v>39</v>
      </c>
      <c r="G146" s="784"/>
      <c r="H146" s="783" t="s">
        <v>37</v>
      </c>
      <c r="I146" s="784"/>
      <c r="J146" s="783" t="s">
        <v>74</v>
      </c>
      <c r="K146" s="784"/>
      <c r="L146" s="787"/>
      <c r="M146" s="783" t="s">
        <v>36</v>
      </c>
      <c r="N146" s="784"/>
      <c r="O146" s="787"/>
      <c r="P146" s="780" t="s">
        <v>32</v>
      </c>
      <c r="Q146" s="780"/>
      <c r="R146" s="780"/>
      <c r="S146" s="780"/>
      <c r="T146" s="780"/>
      <c r="U146" s="780"/>
      <c r="V146" s="780"/>
      <c r="W146" s="791"/>
      <c r="X146" s="792"/>
    </row>
    <row r="147" spans="2:24">
      <c r="B147" s="778"/>
      <c r="C147" s="781"/>
      <c r="D147" s="785"/>
      <c r="E147" s="786"/>
      <c r="F147" s="785"/>
      <c r="G147" s="786"/>
      <c r="H147" s="785"/>
      <c r="I147" s="786"/>
      <c r="J147" s="788"/>
      <c r="K147" s="789"/>
      <c r="L147" s="790"/>
      <c r="M147" s="788"/>
      <c r="N147" s="789"/>
      <c r="O147" s="790"/>
      <c r="P147" s="781" t="s">
        <v>53</v>
      </c>
      <c r="Q147" s="781"/>
      <c r="R147" s="781"/>
      <c r="S147" s="781" t="s">
        <v>54</v>
      </c>
      <c r="T147" s="781"/>
      <c r="U147" s="781"/>
      <c r="V147" s="781" t="s">
        <v>55</v>
      </c>
      <c r="W147" s="781"/>
      <c r="X147" s="793"/>
    </row>
    <row r="148" spans="2:24" ht="79.5" thickBot="1">
      <c r="B148" s="779"/>
      <c r="C148" s="782"/>
      <c r="D148" s="61" t="s">
        <v>47</v>
      </c>
      <c r="E148" s="61" t="s">
        <v>14</v>
      </c>
      <c r="F148" s="61" t="s">
        <v>49</v>
      </c>
      <c r="G148" s="61" t="s">
        <v>14</v>
      </c>
      <c r="H148" s="61" t="s">
        <v>49</v>
      </c>
      <c r="I148" s="61" t="s">
        <v>14</v>
      </c>
      <c r="J148" s="61" t="s">
        <v>48</v>
      </c>
      <c r="K148" s="61" t="s">
        <v>19</v>
      </c>
      <c r="L148" s="61" t="s">
        <v>31</v>
      </c>
      <c r="M148" s="61" t="s">
        <v>48</v>
      </c>
      <c r="N148" s="61" t="s">
        <v>19</v>
      </c>
      <c r="O148" s="61" t="s">
        <v>31</v>
      </c>
      <c r="P148" s="61" t="s">
        <v>48</v>
      </c>
      <c r="Q148" s="61" t="s">
        <v>19</v>
      </c>
      <c r="R148" s="61" t="s">
        <v>31</v>
      </c>
      <c r="S148" s="61" t="s">
        <v>48</v>
      </c>
      <c r="T148" s="61" t="s">
        <v>19</v>
      </c>
      <c r="U148" s="61" t="s">
        <v>31</v>
      </c>
      <c r="V148" s="61" t="s">
        <v>48</v>
      </c>
      <c r="W148" s="61" t="s">
        <v>19</v>
      </c>
      <c r="X148" s="43" t="s">
        <v>31</v>
      </c>
    </row>
    <row r="149" spans="2:24" ht="16.5" thickBot="1">
      <c r="B149" s="44">
        <v>1</v>
      </c>
      <c r="C149" s="45">
        <v>2</v>
      </c>
      <c r="D149" s="45">
        <v>3</v>
      </c>
      <c r="E149" s="46">
        <v>4</v>
      </c>
      <c r="F149" s="45">
        <v>5</v>
      </c>
      <c r="G149" s="45">
        <v>6</v>
      </c>
      <c r="H149" s="46">
        <v>7</v>
      </c>
      <c r="I149" s="45">
        <v>8</v>
      </c>
      <c r="J149" s="45">
        <v>9</v>
      </c>
      <c r="K149" s="46">
        <v>10</v>
      </c>
      <c r="L149" s="45">
        <v>11</v>
      </c>
      <c r="M149" s="45">
        <v>12</v>
      </c>
      <c r="N149" s="46">
        <v>13</v>
      </c>
      <c r="O149" s="45">
        <v>14</v>
      </c>
      <c r="P149" s="45">
        <v>15</v>
      </c>
      <c r="Q149" s="46">
        <v>16</v>
      </c>
      <c r="R149" s="45">
        <v>17</v>
      </c>
      <c r="S149" s="45">
        <v>18</v>
      </c>
      <c r="T149" s="46">
        <v>19</v>
      </c>
      <c r="U149" s="45">
        <v>20</v>
      </c>
      <c r="V149" s="45">
        <v>21</v>
      </c>
      <c r="W149" s="46">
        <v>22</v>
      </c>
      <c r="X149" s="47">
        <v>23</v>
      </c>
    </row>
    <row r="150" spans="2:24" ht="31.5">
      <c r="B150" s="48" t="s">
        <v>1</v>
      </c>
      <c r="C150" s="49" t="s">
        <v>56</v>
      </c>
      <c r="D150" s="571">
        <f t="shared" ref="D150:I150" si="56">D151+D152+D153+D154</f>
        <v>76</v>
      </c>
      <c r="E150" s="571">
        <f t="shared" si="56"/>
        <v>76</v>
      </c>
      <c r="F150" s="571">
        <f t="shared" si="56"/>
        <v>75</v>
      </c>
      <c r="G150" s="571">
        <f t="shared" si="56"/>
        <v>74</v>
      </c>
      <c r="H150" s="571">
        <f t="shared" si="56"/>
        <v>75</v>
      </c>
      <c r="I150" s="571">
        <f t="shared" si="56"/>
        <v>76</v>
      </c>
      <c r="J150" s="572">
        <v>52491.81</v>
      </c>
      <c r="K150" s="572">
        <v>52658.16</v>
      </c>
      <c r="L150" s="572">
        <v>52643.43</v>
      </c>
      <c r="M150" s="572">
        <f t="shared" ref="M150:R150" si="57">M152+M153+M154</f>
        <v>35782.6</v>
      </c>
      <c r="N150" s="572">
        <f t="shared" si="57"/>
        <v>35843.339999999997</v>
      </c>
      <c r="O150" s="572">
        <f t="shared" si="57"/>
        <v>35843.339999999997</v>
      </c>
      <c r="P150" s="572">
        <f t="shared" si="57"/>
        <v>34295.17</v>
      </c>
      <c r="Q150" s="572">
        <f t="shared" si="57"/>
        <v>34355.93</v>
      </c>
      <c r="R150" s="572">
        <f t="shared" si="57"/>
        <v>34355.93</v>
      </c>
      <c r="S150" s="572">
        <f>S152</f>
        <v>1487.43</v>
      </c>
      <c r="T150" s="572">
        <f>T152</f>
        <v>1487.41</v>
      </c>
      <c r="U150" s="572">
        <f>U152</f>
        <v>1487.41</v>
      </c>
      <c r="V150" s="573">
        <v>0</v>
      </c>
      <c r="W150" s="571">
        <v>0</v>
      </c>
      <c r="X150" s="574">
        <f>X151+X152+X153+X154</f>
        <v>0</v>
      </c>
    </row>
    <row r="151" spans="2:24" ht="31.5">
      <c r="B151" s="51" t="s">
        <v>20</v>
      </c>
      <c r="C151" s="52" t="s">
        <v>57</v>
      </c>
      <c r="D151" s="413"/>
      <c r="E151" s="413"/>
      <c r="F151" s="413"/>
      <c r="G151" s="413"/>
      <c r="H151" s="413"/>
      <c r="I151" s="413"/>
      <c r="J151" s="413" t="s">
        <v>46</v>
      </c>
      <c r="K151" s="413" t="s">
        <v>46</v>
      </c>
      <c r="L151" s="413" t="s">
        <v>46</v>
      </c>
      <c r="M151" s="416">
        <f t="shared" ref="M151:O154" si="58">P151+S151</f>
        <v>0</v>
      </c>
      <c r="N151" s="416">
        <f t="shared" si="58"/>
        <v>0</v>
      </c>
      <c r="O151" s="575">
        <f t="shared" si="58"/>
        <v>0</v>
      </c>
      <c r="P151" s="416"/>
      <c r="Q151" s="416"/>
      <c r="R151" s="416"/>
      <c r="S151" s="416">
        <v>0</v>
      </c>
      <c r="T151" s="416">
        <v>0</v>
      </c>
      <c r="U151" s="416">
        <v>0</v>
      </c>
      <c r="V151" s="413">
        <v>0</v>
      </c>
      <c r="W151" s="413">
        <v>0</v>
      </c>
      <c r="X151" s="576">
        <v>0</v>
      </c>
    </row>
    <row r="152" spans="2:24" ht="20.25">
      <c r="B152" s="51" t="s">
        <v>21</v>
      </c>
      <c r="C152" s="52" t="s">
        <v>58</v>
      </c>
      <c r="D152" s="413">
        <v>50</v>
      </c>
      <c r="E152" s="413">
        <v>50</v>
      </c>
      <c r="F152" s="413">
        <v>50</v>
      </c>
      <c r="G152" s="413">
        <v>49</v>
      </c>
      <c r="H152" s="413">
        <v>50</v>
      </c>
      <c r="I152" s="413">
        <v>50</v>
      </c>
      <c r="J152" s="413" t="s">
        <v>46</v>
      </c>
      <c r="K152" s="413" t="s">
        <v>46</v>
      </c>
      <c r="L152" s="413" t="s">
        <v>46</v>
      </c>
      <c r="M152" s="416">
        <f t="shared" si="58"/>
        <v>26248.86</v>
      </c>
      <c r="N152" s="416">
        <f t="shared" si="58"/>
        <v>26217.69</v>
      </c>
      <c r="O152" s="575">
        <f t="shared" si="58"/>
        <v>26217.69</v>
      </c>
      <c r="P152" s="416">
        <v>24761.43</v>
      </c>
      <c r="Q152" s="416">
        <v>24730.28</v>
      </c>
      <c r="R152" s="416">
        <v>24730.28</v>
      </c>
      <c r="S152" s="416">
        <v>1487.43</v>
      </c>
      <c r="T152" s="416">
        <v>1487.41</v>
      </c>
      <c r="U152" s="416">
        <v>1487.41</v>
      </c>
      <c r="V152" s="413">
        <v>0</v>
      </c>
      <c r="W152" s="413">
        <v>0</v>
      </c>
      <c r="X152" s="577">
        <v>0</v>
      </c>
    </row>
    <row r="153" spans="2:24" ht="63">
      <c r="B153" s="51" t="s">
        <v>22</v>
      </c>
      <c r="C153" s="52" t="s">
        <v>59</v>
      </c>
      <c r="D153" s="413">
        <v>18</v>
      </c>
      <c r="E153" s="413">
        <v>18</v>
      </c>
      <c r="F153" s="413">
        <v>18</v>
      </c>
      <c r="G153" s="413">
        <v>18</v>
      </c>
      <c r="H153" s="413">
        <v>18</v>
      </c>
      <c r="I153" s="413">
        <v>18</v>
      </c>
      <c r="J153" s="413" t="s">
        <v>46</v>
      </c>
      <c r="K153" s="413" t="s">
        <v>46</v>
      </c>
      <c r="L153" s="413" t="s">
        <v>46</v>
      </c>
      <c r="M153" s="416">
        <f t="shared" si="58"/>
        <v>8248.64</v>
      </c>
      <c r="N153" s="416">
        <f t="shared" si="58"/>
        <v>8340.5499999999993</v>
      </c>
      <c r="O153" s="575">
        <f t="shared" si="58"/>
        <v>8340.5499999999993</v>
      </c>
      <c r="P153" s="416">
        <v>8248.64</v>
      </c>
      <c r="Q153" s="416">
        <v>8340.5499999999993</v>
      </c>
      <c r="R153" s="416">
        <v>8340.5499999999993</v>
      </c>
      <c r="S153" s="416">
        <v>0</v>
      </c>
      <c r="T153" s="416">
        <v>0</v>
      </c>
      <c r="U153" s="416">
        <v>0</v>
      </c>
      <c r="V153" s="413">
        <v>0</v>
      </c>
      <c r="W153" s="413">
        <v>0</v>
      </c>
      <c r="X153" s="577">
        <v>0</v>
      </c>
    </row>
    <row r="154" spans="2:24" ht="48" thickBot="1">
      <c r="B154" s="55" t="s">
        <v>23</v>
      </c>
      <c r="C154" s="52" t="s">
        <v>85</v>
      </c>
      <c r="D154" s="418">
        <v>8</v>
      </c>
      <c r="E154" s="418">
        <v>8</v>
      </c>
      <c r="F154" s="418">
        <v>7</v>
      </c>
      <c r="G154" s="418">
        <v>7</v>
      </c>
      <c r="H154" s="418">
        <v>7</v>
      </c>
      <c r="I154" s="418">
        <v>8</v>
      </c>
      <c r="J154" s="418" t="s">
        <v>46</v>
      </c>
      <c r="K154" s="418" t="s">
        <v>46</v>
      </c>
      <c r="L154" s="418" t="s">
        <v>46</v>
      </c>
      <c r="M154" s="416">
        <f t="shared" si="58"/>
        <v>1285.0999999999999</v>
      </c>
      <c r="N154" s="416">
        <f t="shared" si="58"/>
        <v>1285.0999999999999</v>
      </c>
      <c r="O154" s="575">
        <f t="shared" si="58"/>
        <v>1285.0999999999999</v>
      </c>
      <c r="P154" s="416">
        <v>1285.0999999999999</v>
      </c>
      <c r="Q154" s="416">
        <v>1285.0999999999999</v>
      </c>
      <c r="R154" s="416">
        <v>1285.0999999999999</v>
      </c>
      <c r="S154" s="419">
        <v>0</v>
      </c>
      <c r="T154" s="419">
        <v>0</v>
      </c>
      <c r="U154" s="419">
        <v>0</v>
      </c>
      <c r="V154" s="418">
        <v>0</v>
      </c>
      <c r="W154" s="418">
        <v>0</v>
      </c>
      <c r="X154" s="578">
        <v>0</v>
      </c>
    </row>
    <row r="155" spans="2:24" ht="26.25" thickBot="1">
      <c r="B155" s="563">
        <v>620</v>
      </c>
    </row>
    <row r="156" spans="2:24">
      <c r="B156" s="777"/>
      <c r="C156" s="780" t="s">
        <v>0</v>
      </c>
      <c r="D156" s="783" t="s">
        <v>38</v>
      </c>
      <c r="E156" s="784"/>
      <c r="F156" s="783" t="s">
        <v>39</v>
      </c>
      <c r="G156" s="784"/>
      <c r="H156" s="783" t="s">
        <v>37</v>
      </c>
      <c r="I156" s="784"/>
      <c r="J156" s="783" t="s">
        <v>74</v>
      </c>
      <c r="K156" s="784"/>
      <c r="L156" s="787"/>
      <c r="M156" s="783" t="s">
        <v>36</v>
      </c>
      <c r="N156" s="784"/>
      <c r="O156" s="787"/>
      <c r="P156" s="780" t="s">
        <v>32</v>
      </c>
      <c r="Q156" s="780"/>
      <c r="R156" s="780"/>
      <c r="S156" s="780"/>
      <c r="T156" s="780"/>
      <c r="U156" s="780"/>
      <c r="V156" s="780"/>
      <c r="W156" s="791"/>
      <c r="X156" s="792"/>
    </row>
    <row r="157" spans="2:24">
      <c r="B157" s="778"/>
      <c r="C157" s="781"/>
      <c r="D157" s="785"/>
      <c r="E157" s="786"/>
      <c r="F157" s="785"/>
      <c r="G157" s="786"/>
      <c r="H157" s="785"/>
      <c r="I157" s="786"/>
      <c r="J157" s="788"/>
      <c r="K157" s="789"/>
      <c r="L157" s="790"/>
      <c r="M157" s="788"/>
      <c r="N157" s="789"/>
      <c r="O157" s="790"/>
      <c r="P157" s="781" t="s">
        <v>53</v>
      </c>
      <c r="Q157" s="781"/>
      <c r="R157" s="781"/>
      <c r="S157" s="781" t="s">
        <v>54</v>
      </c>
      <c r="T157" s="781"/>
      <c r="U157" s="781"/>
      <c r="V157" s="781" t="s">
        <v>55</v>
      </c>
      <c r="W157" s="781"/>
      <c r="X157" s="793"/>
    </row>
    <row r="158" spans="2:24" ht="79.5" thickBot="1">
      <c r="B158" s="779"/>
      <c r="C158" s="782"/>
      <c r="D158" s="128" t="s">
        <v>108</v>
      </c>
      <c r="E158" s="128" t="s">
        <v>14</v>
      </c>
      <c r="F158" s="128" t="s">
        <v>109</v>
      </c>
      <c r="G158" s="128" t="s">
        <v>14</v>
      </c>
      <c r="H158" s="128" t="s">
        <v>109</v>
      </c>
      <c r="I158" s="128" t="s">
        <v>14</v>
      </c>
      <c r="J158" s="128" t="s">
        <v>110</v>
      </c>
      <c r="K158" s="128" t="s">
        <v>19</v>
      </c>
      <c r="L158" s="128" t="s">
        <v>31</v>
      </c>
      <c r="M158" s="128" t="s">
        <v>110</v>
      </c>
      <c r="N158" s="128" t="s">
        <v>19</v>
      </c>
      <c r="O158" s="128" t="s">
        <v>31</v>
      </c>
      <c r="P158" s="128" t="s">
        <v>110</v>
      </c>
      <c r="Q158" s="128" t="s">
        <v>19</v>
      </c>
      <c r="R158" s="128" t="s">
        <v>31</v>
      </c>
      <c r="S158" s="128" t="s">
        <v>110</v>
      </c>
      <c r="T158" s="128" t="s">
        <v>19</v>
      </c>
      <c r="U158" s="128" t="s">
        <v>31</v>
      </c>
      <c r="V158" s="128" t="s">
        <v>110</v>
      </c>
      <c r="W158" s="128" t="s">
        <v>19</v>
      </c>
      <c r="X158" s="43" t="s">
        <v>31</v>
      </c>
    </row>
    <row r="159" spans="2:24" ht="16.5" thickBot="1">
      <c r="B159" s="44">
        <v>1</v>
      </c>
      <c r="C159" s="45">
        <v>2</v>
      </c>
      <c r="D159" s="45">
        <v>3</v>
      </c>
      <c r="E159" s="46">
        <v>4</v>
      </c>
      <c r="F159" s="45">
        <v>5</v>
      </c>
      <c r="G159" s="45">
        <v>6</v>
      </c>
      <c r="H159" s="46">
        <v>7</v>
      </c>
      <c r="I159" s="45">
        <v>8</v>
      </c>
      <c r="J159" s="45">
        <v>9</v>
      </c>
      <c r="K159" s="46">
        <v>10</v>
      </c>
      <c r="L159" s="45">
        <v>11</v>
      </c>
      <c r="M159" s="45">
        <v>12</v>
      </c>
      <c r="N159" s="46">
        <v>13</v>
      </c>
      <c r="O159" s="45">
        <v>14</v>
      </c>
      <c r="P159" s="45">
        <v>15</v>
      </c>
      <c r="Q159" s="46">
        <v>16</v>
      </c>
      <c r="R159" s="45"/>
      <c r="S159" s="45">
        <v>18</v>
      </c>
      <c r="T159" s="46">
        <v>19</v>
      </c>
      <c r="U159" s="45">
        <v>20</v>
      </c>
      <c r="V159" s="45">
        <v>21</v>
      </c>
      <c r="W159" s="46">
        <v>22</v>
      </c>
      <c r="X159" s="47">
        <v>23</v>
      </c>
    </row>
    <row r="160" spans="2:24" ht="31.5">
      <c r="B160" s="48" t="s">
        <v>1</v>
      </c>
      <c r="C160" s="49" t="s">
        <v>56</v>
      </c>
      <c r="D160" s="202">
        <f>D161+D162+D163+D164</f>
        <v>81</v>
      </c>
      <c r="E160" s="202">
        <f t="shared" ref="E160" si="59">E161+E162+E163+E164</f>
        <v>81</v>
      </c>
      <c r="F160" s="202">
        <f t="shared" ref="F160:I160" si="60">F161+F162+F163+F164</f>
        <v>75</v>
      </c>
      <c r="G160" s="202">
        <f t="shared" si="60"/>
        <v>78</v>
      </c>
      <c r="H160" s="202">
        <f t="shared" si="60"/>
        <v>75</v>
      </c>
      <c r="I160" s="202">
        <f t="shared" si="60"/>
        <v>76</v>
      </c>
      <c r="J160" s="565">
        <v>58770.84</v>
      </c>
      <c r="K160" s="565">
        <v>59223.03</v>
      </c>
      <c r="L160" s="565">
        <v>59042.29</v>
      </c>
      <c r="M160" s="566">
        <f>P160+S160+V160</f>
        <v>39937.229999999996</v>
      </c>
      <c r="N160" s="566">
        <f t="shared" ref="N160:O160" si="61">Q160+T160+W160</f>
        <v>39927.509999999995</v>
      </c>
      <c r="O160" s="566">
        <f t="shared" si="61"/>
        <v>39927.509999999995</v>
      </c>
      <c r="P160" s="566">
        <f>P162+P163+P164</f>
        <v>39937.229999999996</v>
      </c>
      <c r="Q160" s="566">
        <f t="shared" ref="Q160:R160" si="62">Q162+Q163+Q164</f>
        <v>39927.509999999995</v>
      </c>
      <c r="R160" s="566">
        <f t="shared" si="62"/>
        <v>39927.509999999995</v>
      </c>
      <c r="S160" s="566">
        <f t="shared" ref="S160" si="63">S163+S164+S165</f>
        <v>0</v>
      </c>
      <c r="T160" s="566">
        <f>T163+T164+T165</f>
        <v>0</v>
      </c>
      <c r="U160" s="566">
        <f t="shared" ref="U160:X160" si="64">U163+U164+U165</f>
        <v>0</v>
      </c>
      <c r="V160" s="566">
        <f t="shared" si="64"/>
        <v>0</v>
      </c>
      <c r="W160" s="566">
        <f t="shared" si="64"/>
        <v>0</v>
      </c>
      <c r="X160" s="566">
        <f t="shared" si="64"/>
        <v>0</v>
      </c>
    </row>
    <row r="161" spans="2:24" ht="31.5">
      <c r="B161" s="51" t="s">
        <v>20</v>
      </c>
      <c r="C161" s="52" t="s">
        <v>57</v>
      </c>
      <c r="D161" s="205"/>
      <c r="E161" s="205"/>
      <c r="F161" s="205"/>
      <c r="G161" s="205"/>
      <c r="H161" s="205"/>
      <c r="I161" s="205"/>
      <c r="J161" s="203" t="s">
        <v>46</v>
      </c>
      <c r="K161" s="203" t="s">
        <v>46</v>
      </c>
      <c r="L161" s="203" t="s">
        <v>46</v>
      </c>
      <c r="M161" s="204">
        <f t="shared" ref="M161" si="65">P161+S161</f>
        <v>0</v>
      </c>
      <c r="N161" s="204">
        <f t="shared" ref="N161" si="66">Q161+T161</f>
        <v>0</v>
      </c>
      <c r="O161" s="204">
        <f t="shared" ref="O161" si="67">R161+U161</f>
        <v>0</v>
      </c>
      <c r="P161" s="203"/>
      <c r="Q161" s="203"/>
      <c r="R161" s="203"/>
      <c r="S161" s="205"/>
      <c r="T161" s="205"/>
      <c r="U161" s="205"/>
      <c r="V161" s="205"/>
      <c r="W161" s="205"/>
      <c r="X161" s="206"/>
    </row>
    <row r="162" spans="2:24" ht="20.25">
      <c r="B162" s="51" t="s">
        <v>21</v>
      </c>
      <c r="C162" s="52" t="s">
        <v>58</v>
      </c>
      <c r="D162" s="564">
        <v>66</v>
      </c>
      <c r="E162" s="564">
        <v>66</v>
      </c>
      <c r="F162" s="564">
        <v>63</v>
      </c>
      <c r="G162" s="564">
        <v>66</v>
      </c>
      <c r="H162" s="564">
        <v>63</v>
      </c>
      <c r="I162" s="564">
        <v>64</v>
      </c>
      <c r="J162" s="567" t="s">
        <v>46</v>
      </c>
      <c r="K162" s="567" t="s">
        <v>46</v>
      </c>
      <c r="L162" s="565" t="s">
        <v>46</v>
      </c>
      <c r="M162" s="566">
        <v>35071.269999999997</v>
      </c>
      <c r="N162" s="570">
        <f>Q162+T162+W152</f>
        <v>34989.17</v>
      </c>
      <c r="O162" s="570">
        <f>R162+U162+X162</f>
        <v>34989.17</v>
      </c>
      <c r="P162" s="566">
        <v>35071.269999999997</v>
      </c>
      <c r="Q162" s="566">
        <f>34989.17</f>
        <v>34989.17</v>
      </c>
      <c r="R162" s="566">
        <v>34989.17</v>
      </c>
      <c r="S162" s="570">
        <v>0</v>
      </c>
      <c r="T162" s="570">
        <v>0</v>
      </c>
      <c r="U162" s="570">
        <v>0</v>
      </c>
      <c r="V162" s="570">
        <v>0</v>
      </c>
      <c r="W162" s="570">
        <v>0</v>
      </c>
      <c r="X162" s="570">
        <v>0</v>
      </c>
    </row>
    <row r="163" spans="2:24" ht="63">
      <c r="B163" s="51" t="s">
        <v>22</v>
      </c>
      <c r="C163" s="52" t="s">
        <v>59</v>
      </c>
      <c r="D163" s="564">
        <v>8</v>
      </c>
      <c r="E163" s="564">
        <v>8</v>
      </c>
      <c r="F163" s="564">
        <v>8</v>
      </c>
      <c r="G163" s="564">
        <v>8</v>
      </c>
      <c r="H163" s="564">
        <v>8</v>
      </c>
      <c r="I163" s="564">
        <v>8</v>
      </c>
      <c r="J163" s="567" t="s">
        <v>46</v>
      </c>
      <c r="K163" s="567" t="s">
        <v>46</v>
      </c>
      <c r="L163" s="565" t="s">
        <v>46</v>
      </c>
      <c r="M163" s="568">
        <v>3488.89</v>
      </c>
      <c r="N163" s="569">
        <f>Q163+T163+W163</f>
        <v>3555.6</v>
      </c>
      <c r="O163" s="570">
        <f>R163+U163+X163</f>
        <v>3555.6</v>
      </c>
      <c r="P163" s="568">
        <v>3488.89</v>
      </c>
      <c r="Q163" s="568">
        <v>3555.6</v>
      </c>
      <c r="R163" s="570">
        <v>3555.6</v>
      </c>
      <c r="S163" s="565">
        <v>0</v>
      </c>
      <c r="T163" s="565">
        <v>0</v>
      </c>
      <c r="U163" s="565">
        <v>0</v>
      </c>
      <c r="V163" s="565">
        <v>0</v>
      </c>
      <c r="W163" s="565">
        <v>0</v>
      </c>
      <c r="X163" s="569">
        <v>0</v>
      </c>
    </row>
    <row r="164" spans="2:24" ht="48" thickBot="1">
      <c r="B164" s="55" t="s">
        <v>23</v>
      </c>
      <c r="C164" s="52" t="s">
        <v>85</v>
      </c>
      <c r="D164" s="564">
        <v>7</v>
      </c>
      <c r="E164" s="564">
        <v>7</v>
      </c>
      <c r="F164" s="564">
        <v>4</v>
      </c>
      <c r="G164" s="564">
        <v>4</v>
      </c>
      <c r="H164" s="564">
        <v>4</v>
      </c>
      <c r="I164" s="564">
        <v>4</v>
      </c>
      <c r="J164" s="567" t="s">
        <v>46</v>
      </c>
      <c r="K164" s="567" t="s">
        <v>46</v>
      </c>
      <c r="L164" s="565" t="s">
        <v>46</v>
      </c>
      <c r="M164" s="566">
        <v>1377.07</v>
      </c>
      <c r="N164" s="570">
        <f>Q164+T164</f>
        <v>1382.74</v>
      </c>
      <c r="O164" s="570">
        <f>R164+U164</f>
        <v>1382.74</v>
      </c>
      <c r="P164" s="566">
        <v>1377.07</v>
      </c>
      <c r="Q164" s="566">
        <v>1382.74</v>
      </c>
      <c r="R164" s="570">
        <f>1382.74</f>
        <v>1382.74</v>
      </c>
      <c r="S164" s="565">
        <v>0</v>
      </c>
      <c r="T164" s="565">
        <v>0</v>
      </c>
      <c r="U164" s="565">
        <v>0</v>
      </c>
      <c r="V164" s="565">
        <v>0</v>
      </c>
      <c r="W164" s="565">
        <v>0</v>
      </c>
      <c r="X164" s="569">
        <v>0</v>
      </c>
    </row>
    <row r="165" spans="2:24" ht="21" thickBot="1">
      <c r="B165" s="368">
        <v>621</v>
      </c>
    </row>
    <row r="166" spans="2:24" ht="12.75" customHeight="1">
      <c r="B166" s="777"/>
      <c r="C166" s="780" t="s">
        <v>0</v>
      </c>
      <c r="D166" s="783" t="s">
        <v>38</v>
      </c>
      <c r="E166" s="784"/>
      <c r="F166" s="783" t="s">
        <v>39</v>
      </c>
      <c r="G166" s="784"/>
      <c r="H166" s="783" t="s">
        <v>37</v>
      </c>
      <c r="I166" s="784"/>
      <c r="J166" s="783" t="s">
        <v>74</v>
      </c>
      <c r="K166" s="784"/>
      <c r="L166" s="787"/>
      <c r="M166" s="783" t="s">
        <v>36</v>
      </c>
      <c r="N166" s="784"/>
      <c r="O166" s="787"/>
      <c r="P166" s="780" t="s">
        <v>32</v>
      </c>
      <c r="Q166" s="780"/>
      <c r="R166" s="780"/>
      <c r="S166" s="780"/>
      <c r="T166" s="780"/>
      <c r="U166" s="780"/>
      <c r="V166" s="780"/>
      <c r="W166" s="791"/>
      <c r="X166" s="792"/>
    </row>
    <row r="167" spans="2:24" ht="12.75" customHeight="1">
      <c r="B167" s="778"/>
      <c r="C167" s="781"/>
      <c r="D167" s="785"/>
      <c r="E167" s="786"/>
      <c r="F167" s="785"/>
      <c r="G167" s="786"/>
      <c r="H167" s="785"/>
      <c r="I167" s="786"/>
      <c r="J167" s="788"/>
      <c r="K167" s="789"/>
      <c r="L167" s="790"/>
      <c r="M167" s="788"/>
      <c r="N167" s="789"/>
      <c r="O167" s="790"/>
      <c r="P167" s="781" t="s">
        <v>53</v>
      </c>
      <c r="Q167" s="781"/>
      <c r="R167" s="781"/>
      <c r="S167" s="781" t="s">
        <v>54</v>
      </c>
      <c r="T167" s="781"/>
      <c r="U167" s="781"/>
      <c r="V167" s="781" t="s">
        <v>55</v>
      </c>
      <c r="W167" s="781"/>
      <c r="X167" s="793"/>
    </row>
    <row r="168" spans="2:24" ht="79.5" thickBot="1">
      <c r="B168" s="779"/>
      <c r="C168" s="782"/>
      <c r="D168" s="61" t="s">
        <v>47</v>
      </c>
      <c r="E168" s="61" t="s">
        <v>14</v>
      </c>
      <c r="F168" s="61" t="s">
        <v>49</v>
      </c>
      <c r="G168" s="61" t="s">
        <v>14</v>
      </c>
      <c r="H168" s="61" t="s">
        <v>49</v>
      </c>
      <c r="I168" s="61" t="s">
        <v>14</v>
      </c>
      <c r="J168" s="61" t="s">
        <v>48</v>
      </c>
      <c r="K168" s="61" t="s">
        <v>19</v>
      </c>
      <c r="L168" s="61" t="s">
        <v>31</v>
      </c>
      <c r="M168" s="61" t="s">
        <v>48</v>
      </c>
      <c r="N168" s="61" t="s">
        <v>19</v>
      </c>
      <c r="O168" s="61" t="s">
        <v>31</v>
      </c>
      <c r="P168" s="61" t="s">
        <v>48</v>
      </c>
      <c r="Q168" s="61" t="s">
        <v>19</v>
      </c>
      <c r="R168" s="61" t="s">
        <v>31</v>
      </c>
      <c r="S168" s="61" t="s">
        <v>48</v>
      </c>
      <c r="T168" s="61" t="s">
        <v>19</v>
      </c>
      <c r="U168" s="61" t="s">
        <v>31</v>
      </c>
      <c r="V168" s="61" t="s">
        <v>48</v>
      </c>
      <c r="W168" s="61" t="s">
        <v>19</v>
      </c>
      <c r="X168" s="43" t="s">
        <v>31</v>
      </c>
    </row>
    <row r="169" spans="2:24" ht="16.5" thickBot="1">
      <c r="B169" s="44">
        <v>1</v>
      </c>
      <c r="C169" s="45">
        <v>2</v>
      </c>
      <c r="D169" s="45">
        <v>3</v>
      </c>
      <c r="E169" s="46">
        <v>4</v>
      </c>
      <c r="F169" s="45">
        <v>5</v>
      </c>
      <c r="G169" s="45">
        <v>6</v>
      </c>
      <c r="H169" s="46">
        <v>7</v>
      </c>
      <c r="I169" s="45">
        <v>8</v>
      </c>
      <c r="J169" s="45">
        <v>9</v>
      </c>
      <c r="K169" s="46">
        <v>10</v>
      </c>
      <c r="L169" s="45">
        <v>11</v>
      </c>
      <c r="M169" s="45">
        <v>12</v>
      </c>
      <c r="N169" s="46">
        <v>13</v>
      </c>
      <c r="O169" s="45">
        <v>14</v>
      </c>
      <c r="P169" s="45">
        <v>15</v>
      </c>
      <c r="Q169" s="46">
        <v>16</v>
      </c>
      <c r="R169" s="45">
        <v>17</v>
      </c>
      <c r="S169" s="45">
        <v>18</v>
      </c>
      <c r="T169" s="46">
        <v>19</v>
      </c>
      <c r="U169" s="45">
        <v>20</v>
      </c>
      <c r="V169" s="45">
        <v>21</v>
      </c>
      <c r="W169" s="46">
        <v>22</v>
      </c>
      <c r="X169" s="47">
        <v>23</v>
      </c>
    </row>
    <row r="170" spans="2:24" ht="31.5">
      <c r="B170" s="48" t="s">
        <v>1</v>
      </c>
      <c r="C170" s="49" t="s">
        <v>56</v>
      </c>
      <c r="D170" s="362">
        <f>D172+D173+D174</f>
        <v>84</v>
      </c>
      <c r="E170" s="362">
        <f t="shared" ref="E170:I170" si="68">E172+E173+E174</f>
        <v>84</v>
      </c>
      <c r="F170" s="362">
        <f t="shared" si="68"/>
        <v>84</v>
      </c>
      <c r="G170" s="362">
        <f t="shared" si="68"/>
        <v>84</v>
      </c>
      <c r="H170" s="362">
        <f t="shared" si="68"/>
        <v>84</v>
      </c>
      <c r="I170" s="362">
        <f t="shared" si="68"/>
        <v>83</v>
      </c>
      <c r="J170" s="482">
        <v>57730.22</v>
      </c>
      <c r="K170" s="482">
        <v>58035.33</v>
      </c>
      <c r="L170" s="482">
        <v>57940.01</v>
      </c>
      <c r="M170" s="476">
        <v>41058.800000000003</v>
      </c>
      <c r="N170" s="476">
        <f>N172+N173+N174</f>
        <v>41027.96</v>
      </c>
      <c r="O170" s="476">
        <f>O172+O173+O174</f>
        <v>41027.96</v>
      </c>
      <c r="P170" s="476">
        <v>41058.800000000003</v>
      </c>
      <c r="Q170" s="476">
        <f>Q172+Q173+Q174</f>
        <v>41027.96</v>
      </c>
      <c r="R170" s="476">
        <f>R172+R173+R174</f>
        <v>41027.96</v>
      </c>
      <c r="S170" s="477">
        <f t="shared" ref="S170:X170" si="69">S171+S172+S173+S174</f>
        <v>0</v>
      </c>
      <c r="T170" s="477">
        <f t="shared" si="69"/>
        <v>0</v>
      </c>
      <c r="U170" s="49">
        <f t="shared" si="69"/>
        <v>0</v>
      </c>
      <c r="V170" s="49">
        <f t="shared" si="69"/>
        <v>0</v>
      </c>
      <c r="W170" s="49">
        <f t="shared" si="69"/>
        <v>0</v>
      </c>
      <c r="X170" s="50">
        <f t="shared" si="69"/>
        <v>0</v>
      </c>
    </row>
    <row r="171" spans="2:24" ht="31.5">
      <c r="B171" s="51" t="s">
        <v>20</v>
      </c>
      <c r="C171" s="52" t="s">
        <v>57</v>
      </c>
      <c r="D171" s="363"/>
      <c r="E171" s="363"/>
      <c r="F171" s="363"/>
      <c r="G171" s="472"/>
      <c r="H171" s="473"/>
      <c r="I171" s="473"/>
      <c r="J171" s="483" t="s">
        <v>46</v>
      </c>
      <c r="K171" s="483" t="s">
        <v>46</v>
      </c>
      <c r="L171" s="483" t="s">
        <v>46</v>
      </c>
      <c r="M171" s="478"/>
      <c r="N171" s="478"/>
      <c r="O171" s="478"/>
      <c r="P171" s="478"/>
      <c r="Q171" s="478"/>
      <c r="R171" s="478"/>
      <c r="S171" s="479"/>
      <c r="T171" s="479"/>
      <c r="U171" s="85"/>
      <c r="V171" s="52"/>
      <c r="W171" s="52"/>
      <c r="X171" s="53"/>
    </row>
    <row r="172" spans="2:24" ht="18.75">
      <c r="B172" s="51" t="s">
        <v>21</v>
      </c>
      <c r="C172" s="52" t="s">
        <v>58</v>
      </c>
      <c r="D172" s="362">
        <v>57</v>
      </c>
      <c r="E172" s="362">
        <v>57</v>
      </c>
      <c r="F172" s="362">
        <v>57</v>
      </c>
      <c r="G172" s="470">
        <v>57</v>
      </c>
      <c r="H172" s="362">
        <v>57</v>
      </c>
      <c r="I172" s="362">
        <v>56</v>
      </c>
      <c r="J172" s="483" t="s">
        <v>46</v>
      </c>
      <c r="K172" s="483" t="s">
        <v>46</v>
      </c>
      <c r="L172" s="483" t="s">
        <v>46</v>
      </c>
      <c r="M172" s="480">
        <v>30112.65</v>
      </c>
      <c r="N172" s="480">
        <v>30149.85</v>
      </c>
      <c r="O172" s="480">
        <v>30149.85</v>
      </c>
      <c r="P172" s="480">
        <v>30112.65</v>
      </c>
      <c r="Q172" s="480">
        <v>30149.85</v>
      </c>
      <c r="R172" s="480">
        <v>30149.85</v>
      </c>
      <c r="S172" s="479"/>
      <c r="T172" s="479">
        <v>0</v>
      </c>
      <c r="U172" s="84">
        <v>0</v>
      </c>
      <c r="V172" s="52"/>
      <c r="W172" s="68"/>
      <c r="X172" s="54"/>
    </row>
    <row r="173" spans="2:24" ht="63">
      <c r="B173" s="51" t="s">
        <v>22</v>
      </c>
      <c r="C173" s="52" t="s">
        <v>59</v>
      </c>
      <c r="D173" s="362">
        <v>21</v>
      </c>
      <c r="E173" s="362">
        <v>21</v>
      </c>
      <c r="F173" s="362">
        <v>21</v>
      </c>
      <c r="G173" s="471">
        <v>21</v>
      </c>
      <c r="H173" s="362">
        <v>21</v>
      </c>
      <c r="I173" s="362">
        <v>21</v>
      </c>
      <c r="J173" s="483" t="s">
        <v>46</v>
      </c>
      <c r="K173" s="483" t="s">
        <v>46</v>
      </c>
      <c r="L173" s="483" t="s">
        <v>46</v>
      </c>
      <c r="M173" s="480">
        <f>10946.15-1002.7</f>
        <v>9943.4499999999989</v>
      </c>
      <c r="N173" s="480">
        <v>10023.709999999999</v>
      </c>
      <c r="O173" s="480">
        <v>10023.709999999999</v>
      </c>
      <c r="P173" s="480">
        <f>10946.15-1002.7</f>
        <v>9943.4499999999989</v>
      </c>
      <c r="Q173" s="480">
        <v>10023.709999999999</v>
      </c>
      <c r="R173" s="480">
        <v>10023.709999999999</v>
      </c>
      <c r="S173" s="479"/>
      <c r="T173" s="479">
        <v>0</v>
      </c>
      <c r="U173" s="84">
        <v>0</v>
      </c>
      <c r="V173" s="52"/>
      <c r="W173" s="68"/>
      <c r="X173" s="54"/>
    </row>
    <row r="174" spans="2:24" ht="48" thickBot="1">
      <c r="B174" s="55" t="s">
        <v>23</v>
      </c>
      <c r="C174" s="52" t="s">
        <v>85</v>
      </c>
      <c r="D174" s="474">
        <v>6</v>
      </c>
      <c r="E174" s="474">
        <v>6</v>
      </c>
      <c r="F174" s="474">
        <v>6</v>
      </c>
      <c r="G174" s="475">
        <v>6</v>
      </c>
      <c r="H174" s="474">
        <v>6</v>
      </c>
      <c r="I174" s="474">
        <v>6</v>
      </c>
      <c r="J174" s="484" t="s">
        <v>46</v>
      </c>
      <c r="K174" s="484" t="s">
        <v>46</v>
      </c>
      <c r="L174" s="484" t="s">
        <v>46</v>
      </c>
      <c r="M174" s="481">
        <v>1002.7</v>
      </c>
      <c r="N174" s="481">
        <v>854.4</v>
      </c>
      <c r="O174" s="481">
        <v>854.4</v>
      </c>
      <c r="P174" s="481">
        <v>1002.7</v>
      </c>
      <c r="Q174" s="481">
        <v>854.4</v>
      </c>
      <c r="R174" s="481">
        <v>854.4</v>
      </c>
      <c r="S174" s="479"/>
      <c r="T174" s="479"/>
      <c r="U174" s="84"/>
      <c r="V174" s="69"/>
      <c r="W174" s="71"/>
      <c r="X174" s="56"/>
    </row>
    <row r="175" spans="2:24" ht="26.25" thickBot="1">
      <c r="B175" s="563">
        <v>624</v>
      </c>
    </row>
    <row r="176" spans="2:24" ht="12.75" customHeight="1">
      <c r="B176" s="777"/>
      <c r="C176" s="780" t="s">
        <v>0</v>
      </c>
      <c r="D176" s="783" t="s">
        <v>38</v>
      </c>
      <c r="E176" s="784"/>
      <c r="F176" s="783" t="s">
        <v>39</v>
      </c>
      <c r="G176" s="784"/>
      <c r="H176" s="783" t="s">
        <v>37</v>
      </c>
      <c r="I176" s="784"/>
      <c r="J176" s="783" t="s">
        <v>74</v>
      </c>
      <c r="K176" s="784"/>
      <c r="L176" s="787"/>
      <c r="M176" s="783" t="s">
        <v>36</v>
      </c>
      <c r="N176" s="784"/>
      <c r="O176" s="787"/>
      <c r="P176" s="780" t="s">
        <v>32</v>
      </c>
      <c r="Q176" s="780"/>
      <c r="R176" s="780"/>
      <c r="S176" s="780"/>
      <c r="T176" s="780"/>
      <c r="U176" s="780"/>
      <c r="V176" s="780"/>
      <c r="W176" s="791"/>
      <c r="X176" s="792"/>
    </row>
    <row r="177" spans="2:24" ht="12.75" customHeight="1">
      <c r="B177" s="778"/>
      <c r="C177" s="781"/>
      <c r="D177" s="785"/>
      <c r="E177" s="786"/>
      <c r="F177" s="785"/>
      <c r="G177" s="786"/>
      <c r="H177" s="785"/>
      <c r="I177" s="786"/>
      <c r="J177" s="788"/>
      <c r="K177" s="789"/>
      <c r="L177" s="790"/>
      <c r="M177" s="788"/>
      <c r="N177" s="789"/>
      <c r="O177" s="790"/>
      <c r="P177" s="781" t="s">
        <v>53</v>
      </c>
      <c r="Q177" s="781"/>
      <c r="R177" s="781"/>
      <c r="S177" s="781" t="s">
        <v>54</v>
      </c>
      <c r="T177" s="781"/>
      <c r="U177" s="781"/>
      <c r="V177" s="781" t="s">
        <v>55</v>
      </c>
      <c r="W177" s="781"/>
      <c r="X177" s="793"/>
    </row>
    <row r="178" spans="2:24" ht="79.5" thickBot="1">
      <c r="B178" s="779"/>
      <c r="C178" s="782"/>
      <c r="D178" s="126" t="s">
        <v>47</v>
      </c>
      <c r="E178" s="126" t="s">
        <v>14</v>
      </c>
      <c r="F178" s="126" t="s">
        <v>49</v>
      </c>
      <c r="G178" s="126" t="s">
        <v>14</v>
      </c>
      <c r="H178" s="126" t="s">
        <v>49</v>
      </c>
      <c r="I178" s="126" t="s">
        <v>14</v>
      </c>
      <c r="J178" s="126" t="s">
        <v>48</v>
      </c>
      <c r="K178" s="126" t="s">
        <v>19</v>
      </c>
      <c r="L178" s="126" t="s">
        <v>31</v>
      </c>
      <c r="M178" s="126" t="s">
        <v>48</v>
      </c>
      <c r="N178" s="126" t="s">
        <v>19</v>
      </c>
      <c r="O178" s="126" t="s">
        <v>31</v>
      </c>
      <c r="P178" s="126" t="s">
        <v>48</v>
      </c>
      <c r="Q178" s="126" t="s">
        <v>19</v>
      </c>
      <c r="R178" s="126" t="s">
        <v>31</v>
      </c>
      <c r="S178" s="126" t="s">
        <v>48</v>
      </c>
      <c r="T178" s="126" t="s">
        <v>19</v>
      </c>
      <c r="U178" s="126" t="s">
        <v>31</v>
      </c>
      <c r="V178" s="126" t="s">
        <v>48</v>
      </c>
      <c r="W178" s="126" t="s">
        <v>19</v>
      </c>
      <c r="X178" s="43" t="s">
        <v>31</v>
      </c>
    </row>
    <row r="179" spans="2:24" ht="16.5" thickBot="1">
      <c r="B179" s="44">
        <v>1</v>
      </c>
      <c r="C179" s="45">
        <v>2</v>
      </c>
      <c r="D179" s="45">
        <v>3</v>
      </c>
      <c r="E179" s="46">
        <v>4</v>
      </c>
      <c r="F179" s="45">
        <v>5</v>
      </c>
      <c r="G179" s="45">
        <v>6</v>
      </c>
      <c r="H179" s="46">
        <v>7</v>
      </c>
      <c r="I179" s="45">
        <v>8</v>
      </c>
      <c r="J179" s="45">
        <v>9</v>
      </c>
      <c r="K179" s="46">
        <v>10</v>
      </c>
      <c r="L179" s="45">
        <v>11</v>
      </c>
      <c r="M179" s="45">
        <v>12</v>
      </c>
      <c r="N179" s="46">
        <v>13</v>
      </c>
      <c r="O179" s="45">
        <v>14</v>
      </c>
      <c r="P179" s="45">
        <v>15</v>
      </c>
      <c r="Q179" s="46">
        <v>16</v>
      </c>
      <c r="R179" s="45">
        <v>17</v>
      </c>
      <c r="S179" s="45">
        <v>18</v>
      </c>
      <c r="T179" s="46">
        <v>19</v>
      </c>
      <c r="U179" s="45">
        <v>20</v>
      </c>
      <c r="V179" s="45">
        <v>21</v>
      </c>
      <c r="W179" s="46">
        <v>22</v>
      </c>
      <c r="X179" s="47">
        <v>23</v>
      </c>
    </row>
    <row r="180" spans="2:24" ht="31.5">
      <c r="B180" s="48" t="s">
        <v>1</v>
      </c>
      <c r="C180" s="49" t="s">
        <v>56</v>
      </c>
      <c r="D180" s="49">
        <f t="shared" ref="D180:I180" si="70">D181+D182+D183+D184</f>
        <v>24</v>
      </c>
      <c r="E180" s="49">
        <f t="shared" ref="E180" si="71">E181+E182+E183+E184</f>
        <v>24</v>
      </c>
      <c r="F180" s="49">
        <f t="shared" si="70"/>
        <v>23</v>
      </c>
      <c r="G180" s="49">
        <f t="shared" si="70"/>
        <v>23</v>
      </c>
      <c r="H180" s="49">
        <f t="shared" si="70"/>
        <v>23</v>
      </c>
      <c r="I180" s="49">
        <f t="shared" si="70"/>
        <v>23</v>
      </c>
      <c r="J180" s="62">
        <v>18517.849999999999</v>
      </c>
      <c r="K180" s="62">
        <v>18527.79</v>
      </c>
      <c r="L180" s="62">
        <v>18497.73</v>
      </c>
      <c r="M180" s="62">
        <f t="shared" ref="M180:X180" si="72">M181+M182+M183+M184</f>
        <v>12969.619999999999</v>
      </c>
      <c r="N180" s="62">
        <f t="shared" si="72"/>
        <v>13001.61</v>
      </c>
      <c r="O180" s="62">
        <f>O181+O182+O183+O184</f>
        <v>13001.61</v>
      </c>
      <c r="P180" s="62">
        <f t="shared" si="72"/>
        <v>12969.619999999999</v>
      </c>
      <c r="Q180" s="62">
        <f t="shared" si="72"/>
        <v>13001.61</v>
      </c>
      <c r="R180" s="62">
        <f t="shared" si="72"/>
        <v>13001.61</v>
      </c>
      <c r="S180" s="49">
        <f t="shared" si="72"/>
        <v>0</v>
      </c>
      <c r="T180" s="49">
        <f t="shared" si="72"/>
        <v>0</v>
      </c>
      <c r="U180" s="49">
        <f t="shared" si="72"/>
        <v>0</v>
      </c>
      <c r="V180" s="49">
        <f t="shared" si="72"/>
        <v>0</v>
      </c>
      <c r="W180" s="49">
        <f t="shared" si="72"/>
        <v>0</v>
      </c>
      <c r="X180" s="50">
        <f t="shared" si="72"/>
        <v>0</v>
      </c>
    </row>
    <row r="181" spans="2:24" ht="31.5">
      <c r="B181" s="51" t="s">
        <v>20</v>
      </c>
      <c r="C181" s="52" t="s">
        <v>57</v>
      </c>
      <c r="D181" s="198"/>
      <c r="E181" s="198"/>
      <c r="F181" s="198"/>
      <c r="G181" s="199"/>
      <c r="H181" s="199"/>
      <c r="I181" s="199"/>
      <c r="J181" s="85" t="s">
        <v>46</v>
      </c>
      <c r="K181" s="85" t="s">
        <v>46</v>
      </c>
      <c r="L181" s="85" t="s">
        <v>46</v>
      </c>
      <c r="M181" s="52"/>
      <c r="N181" s="52"/>
      <c r="O181" s="52"/>
      <c r="P181" s="52"/>
      <c r="Q181" s="52"/>
      <c r="R181" s="67"/>
      <c r="S181" s="52"/>
      <c r="T181" s="52"/>
      <c r="U181" s="67"/>
      <c r="V181" s="52"/>
      <c r="W181" s="52"/>
      <c r="X181" s="53"/>
    </row>
    <row r="182" spans="2:24">
      <c r="B182" s="51" t="s">
        <v>21</v>
      </c>
      <c r="C182" s="52" t="s">
        <v>58</v>
      </c>
      <c r="D182" s="198">
        <v>19</v>
      </c>
      <c r="E182" s="198">
        <v>19</v>
      </c>
      <c r="F182" s="198">
        <v>18</v>
      </c>
      <c r="G182" s="198">
        <v>18</v>
      </c>
      <c r="H182" s="198">
        <v>18</v>
      </c>
      <c r="I182" s="198">
        <v>18</v>
      </c>
      <c r="J182" s="85" t="s">
        <v>46</v>
      </c>
      <c r="K182" s="85" t="s">
        <v>46</v>
      </c>
      <c r="L182" s="85" t="s">
        <v>46</v>
      </c>
      <c r="M182" s="52">
        <f>P182</f>
        <v>10814.75</v>
      </c>
      <c r="N182" s="52">
        <f t="shared" ref="N182:O183" si="73">Q182</f>
        <v>10676.93</v>
      </c>
      <c r="O182" s="52">
        <f t="shared" si="73"/>
        <v>10676.93</v>
      </c>
      <c r="P182" s="52">
        <v>10814.75</v>
      </c>
      <c r="Q182" s="52">
        <v>10676.93</v>
      </c>
      <c r="R182" s="52">
        <v>10676.93</v>
      </c>
      <c r="S182" s="52"/>
      <c r="T182" s="52"/>
      <c r="U182" s="52"/>
      <c r="V182" s="52"/>
      <c r="W182" s="68"/>
      <c r="X182" s="54"/>
    </row>
    <row r="183" spans="2:24" ht="63">
      <c r="B183" s="51" t="s">
        <v>22</v>
      </c>
      <c r="C183" s="52" t="s">
        <v>59</v>
      </c>
      <c r="D183" s="198">
        <v>5</v>
      </c>
      <c r="E183" s="198">
        <v>5</v>
      </c>
      <c r="F183" s="198">
        <v>5</v>
      </c>
      <c r="G183" s="198">
        <v>5</v>
      </c>
      <c r="H183" s="198">
        <v>5</v>
      </c>
      <c r="I183" s="198">
        <v>5</v>
      </c>
      <c r="J183" s="85" t="s">
        <v>46</v>
      </c>
      <c r="K183" s="85" t="s">
        <v>46</v>
      </c>
      <c r="L183" s="85" t="s">
        <v>46</v>
      </c>
      <c r="M183" s="52">
        <f>P183</f>
        <v>2154.87</v>
      </c>
      <c r="N183" s="52">
        <f t="shared" si="73"/>
        <v>2324.6799999999998</v>
      </c>
      <c r="O183" s="52">
        <f t="shared" si="73"/>
        <v>2324.6799999999998</v>
      </c>
      <c r="P183" s="52">
        <v>2154.87</v>
      </c>
      <c r="Q183" s="52">
        <v>2324.6799999999998</v>
      </c>
      <c r="R183" s="52">
        <v>2324.6799999999998</v>
      </c>
      <c r="S183" s="52"/>
      <c r="T183" s="52"/>
      <c r="U183" s="52"/>
      <c r="V183" s="52"/>
      <c r="W183" s="68"/>
      <c r="X183" s="54"/>
    </row>
    <row r="184" spans="2:24" ht="48" thickBot="1">
      <c r="B184" s="55" t="s">
        <v>23</v>
      </c>
      <c r="C184" s="52" t="s">
        <v>85</v>
      </c>
      <c r="D184" s="200">
        <v>0</v>
      </c>
      <c r="E184" s="200">
        <v>0</v>
      </c>
      <c r="F184" s="200">
        <v>0</v>
      </c>
      <c r="G184" s="200">
        <v>0</v>
      </c>
      <c r="H184" s="200">
        <v>0</v>
      </c>
      <c r="I184" s="200">
        <v>0</v>
      </c>
      <c r="J184" s="201" t="s">
        <v>46</v>
      </c>
      <c r="K184" s="201" t="s">
        <v>46</v>
      </c>
      <c r="L184" s="201" t="s">
        <v>46</v>
      </c>
      <c r="M184" s="69">
        <f t="shared" ref="M184" si="74">P184+S184+V184</f>
        <v>0</v>
      </c>
      <c r="N184" s="69">
        <f t="shared" ref="N184" si="75">Q184+T184+W184</f>
        <v>0</v>
      </c>
      <c r="O184" s="69">
        <f t="shared" ref="O184" si="76">R184+U184+X184</f>
        <v>0</v>
      </c>
      <c r="P184" s="69">
        <v>0</v>
      </c>
      <c r="Q184" s="69">
        <v>0</v>
      </c>
      <c r="R184" s="69">
        <v>0</v>
      </c>
      <c r="S184" s="69"/>
      <c r="T184" s="69"/>
      <c r="U184" s="69"/>
      <c r="V184" s="69"/>
      <c r="W184" s="71"/>
      <c r="X184" s="56"/>
    </row>
    <row r="185" spans="2:24" ht="39" customHeight="1" thickBot="1">
      <c r="B185" s="562">
        <v>643</v>
      </c>
      <c r="C185" s="320"/>
    </row>
    <row r="186" spans="2:24" ht="12.75" customHeight="1">
      <c r="B186" s="777"/>
      <c r="C186" s="780" t="s">
        <v>0</v>
      </c>
      <c r="D186" s="783" t="s">
        <v>38</v>
      </c>
      <c r="E186" s="784"/>
      <c r="F186" s="783" t="s">
        <v>39</v>
      </c>
      <c r="G186" s="784"/>
      <c r="H186" s="783" t="s">
        <v>37</v>
      </c>
      <c r="I186" s="784"/>
      <c r="J186" s="783" t="s">
        <v>74</v>
      </c>
      <c r="K186" s="784"/>
      <c r="L186" s="787"/>
      <c r="M186" s="783" t="s">
        <v>36</v>
      </c>
      <c r="N186" s="784"/>
      <c r="O186" s="787"/>
      <c r="P186" s="780" t="s">
        <v>32</v>
      </c>
      <c r="Q186" s="780"/>
      <c r="R186" s="780"/>
      <c r="S186" s="780"/>
      <c r="T186" s="780"/>
      <c r="U186" s="780"/>
      <c r="V186" s="780"/>
      <c r="W186" s="791"/>
      <c r="X186" s="792"/>
    </row>
    <row r="187" spans="2:24" ht="12.75" customHeight="1">
      <c r="B187" s="778"/>
      <c r="C187" s="781"/>
      <c r="D187" s="785"/>
      <c r="E187" s="786"/>
      <c r="F187" s="785"/>
      <c r="G187" s="786"/>
      <c r="H187" s="785"/>
      <c r="I187" s="786"/>
      <c r="J187" s="788"/>
      <c r="K187" s="789"/>
      <c r="L187" s="790"/>
      <c r="M187" s="788"/>
      <c r="N187" s="789"/>
      <c r="O187" s="790"/>
      <c r="P187" s="781" t="s">
        <v>53</v>
      </c>
      <c r="Q187" s="781"/>
      <c r="R187" s="781"/>
      <c r="S187" s="781" t="s">
        <v>54</v>
      </c>
      <c r="T187" s="781"/>
      <c r="U187" s="781"/>
      <c r="V187" s="781" t="s">
        <v>55</v>
      </c>
      <c r="W187" s="781"/>
      <c r="X187" s="793"/>
    </row>
    <row r="188" spans="2:24" ht="79.5" thickBot="1">
      <c r="B188" s="779"/>
      <c r="C188" s="782"/>
      <c r="D188" s="42" t="s">
        <v>108</v>
      </c>
      <c r="E188" s="42" t="s">
        <v>14</v>
      </c>
      <c r="F188" s="42" t="s">
        <v>109</v>
      </c>
      <c r="G188" s="42" t="s">
        <v>14</v>
      </c>
      <c r="H188" s="42" t="s">
        <v>109</v>
      </c>
      <c r="I188" s="42" t="s">
        <v>14</v>
      </c>
      <c r="J188" s="42" t="s">
        <v>110</v>
      </c>
      <c r="K188" s="42" t="s">
        <v>19</v>
      </c>
      <c r="L188" s="42" t="s">
        <v>31</v>
      </c>
      <c r="M188" s="42" t="s">
        <v>110</v>
      </c>
      <c r="N188" s="42" t="s">
        <v>19</v>
      </c>
      <c r="O188" s="42" t="s">
        <v>31</v>
      </c>
      <c r="P188" s="42" t="s">
        <v>110</v>
      </c>
      <c r="Q188" s="42" t="s">
        <v>19</v>
      </c>
      <c r="R188" s="42" t="s">
        <v>31</v>
      </c>
      <c r="S188" s="42" t="s">
        <v>110</v>
      </c>
      <c r="T188" s="42" t="s">
        <v>19</v>
      </c>
      <c r="U188" s="42" t="s">
        <v>31</v>
      </c>
      <c r="V188" s="42" t="s">
        <v>110</v>
      </c>
      <c r="W188" s="42" t="s">
        <v>19</v>
      </c>
      <c r="X188" s="43" t="s">
        <v>31</v>
      </c>
    </row>
    <row r="189" spans="2:24" ht="16.5" thickBot="1">
      <c r="B189" s="44">
        <v>1</v>
      </c>
      <c r="C189" s="45">
        <v>2</v>
      </c>
      <c r="D189" s="45">
        <v>3</v>
      </c>
      <c r="E189" s="46">
        <v>4</v>
      </c>
      <c r="F189" s="45">
        <v>5</v>
      </c>
      <c r="G189" s="45">
        <v>6</v>
      </c>
      <c r="H189" s="46">
        <v>7</v>
      </c>
      <c r="I189" s="45">
        <v>8</v>
      </c>
      <c r="J189" s="45">
        <v>9</v>
      </c>
      <c r="K189" s="46">
        <v>10</v>
      </c>
      <c r="L189" s="45">
        <v>11</v>
      </c>
      <c r="M189" s="45">
        <v>12</v>
      </c>
      <c r="N189" s="46">
        <v>13</v>
      </c>
      <c r="O189" s="45">
        <v>14</v>
      </c>
      <c r="P189" s="45">
        <v>15</v>
      </c>
      <c r="Q189" s="46">
        <v>16</v>
      </c>
      <c r="R189" s="45">
        <v>17</v>
      </c>
      <c r="S189" s="45">
        <v>18</v>
      </c>
      <c r="T189" s="46">
        <v>19</v>
      </c>
      <c r="U189" s="45">
        <v>20</v>
      </c>
      <c r="V189" s="45">
        <v>21</v>
      </c>
      <c r="W189" s="46">
        <v>22</v>
      </c>
      <c r="X189" s="47">
        <v>23</v>
      </c>
    </row>
    <row r="190" spans="2:24" ht="31.5">
      <c r="B190" s="48" t="s">
        <v>1</v>
      </c>
      <c r="C190" s="49" t="s">
        <v>56</v>
      </c>
      <c r="D190" s="49">
        <f t="shared" ref="D190:I190" si="77">D191+D192+D193+D194</f>
        <v>18</v>
      </c>
      <c r="E190" s="49">
        <f t="shared" ref="E190" si="78">E191+E192+E193+E194</f>
        <v>18</v>
      </c>
      <c r="F190" s="49">
        <f t="shared" si="77"/>
        <v>18</v>
      </c>
      <c r="G190" s="49">
        <f t="shared" si="77"/>
        <v>18</v>
      </c>
      <c r="H190" s="49">
        <f t="shared" si="77"/>
        <v>18</v>
      </c>
      <c r="I190" s="49">
        <f t="shared" si="77"/>
        <v>18</v>
      </c>
      <c r="J190" s="62">
        <v>17160.73</v>
      </c>
      <c r="K190" s="62">
        <v>17025.02</v>
      </c>
      <c r="L190" s="62">
        <v>17025.02</v>
      </c>
      <c r="M190" s="62">
        <f t="shared" ref="M190:X190" si="79">M191+M192+M193+M194</f>
        <v>10046.81</v>
      </c>
      <c r="N190" s="62">
        <f>N191+N192+N193+N194</f>
        <v>10434.280000000001</v>
      </c>
      <c r="O190" s="62">
        <f>O191+O192+O193+O194</f>
        <v>10434.280000000001</v>
      </c>
      <c r="P190" s="62">
        <f t="shared" ref="P190:U190" si="80">P191+P192+P193+P194</f>
        <v>10046.81</v>
      </c>
      <c r="Q190" s="62">
        <f t="shared" si="80"/>
        <v>10434.280000000001</v>
      </c>
      <c r="R190" s="62">
        <f t="shared" si="80"/>
        <v>10434.280000000001</v>
      </c>
      <c r="S190" s="62">
        <v>0</v>
      </c>
      <c r="T190" s="62">
        <f t="shared" si="80"/>
        <v>0</v>
      </c>
      <c r="U190" s="62">
        <f t="shared" si="80"/>
        <v>0</v>
      </c>
      <c r="V190" s="49">
        <f t="shared" si="79"/>
        <v>0</v>
      </c>
      <c r="W190" s="49">
        <f t="shared" si="79"/>
        <v>0</v>
      </c>
      <c r="X190" s="50">
        <f t="shared" si="79"/>
        <v>0</v>
      </c>
    </row>
    <row r="191" spans="2:24" ht="31.5">
      <c r="B191" s="51" t="s">
        <v>20</v>
      </c>
      <c r="C191" s="52" t="s">
        <v>57</v>
      </c>
      <c r="D191" s="63"/>
      <c r="E191" s="63"/>
      <c r="F191" s="63"/>
      <c r="G191" s="63"/>
      <c r="H191" s="63"/>
      <c r="I191" s="63"/>
      <c r="J191" s="64" t="s">
        <v>46</v>
      </c>
      <c r="K191" s="64" t="s">
        <v>46</v>
      </c>
      <c r="L191" s="64" t="s">
        <v>46</v>
      </c>
      <c r="M191" s="65">
        <f t="shared" ref="M191:M193" si="81">P191+S191+V191</f>
        <v>0</v>
      </c>
      <c r="N191" s="65">
        <f t="shared" ref="N191" si="82">Q191+T191+W191</f>
        <v>0</v>
      </c>
      <c r="O191" s="65">
        <f t="shared" ref="O191" si="83">R191+U191+X191</f>
        <v>0</v>
      </c>
      <c r="P191" s="65">
        <v>0</v>
      </c>
      <c r="Q191" s="65">
        <v>0</v>
      </c>
      <c r="R191" s="66">
        <v>0</v>
      </c>
      <c r="S191" s="52">
        <v>0</v>
      </c>
      <c r="T191" s="52">
        <v>0</v>
      </c>
      <c r="U191" s="67">
        <v>0</v>
      </c>
      <c r="V191" s="52">
        <v>0</v>
      </c>
      <c r="W191" s="52">
        <v>0</v>
      </c>
      <c r="X191" s="53">
        <v>0</v>
      </c>
    </row>
    <row r="192" spans="2:24">
      <c r="B192" s="51" t="s">
        <v>21</v>
      </c>
      <c r="C192" s="52" t="s">
        <v>58</v>
      </c>
      <c r="D192" s="52">
        <v>16</v>
      </c>
      <c r="E192" s="52">
        <v>16</v>
      </c>
      <c r="F192" s="52">
        <v>16</v>
      </c>
      <c r="G192" s="52">
        <v>16</v>
      </c>
      <c r="H192" s="52">
        <v>16</v>
      </c>
      <c r="I192" s="52">
        <v>16</v>
      </c>
      <c r="J192" s="64" t="s">
        <v>46</v>
      </c>
      <c r="K192" s="64" t="s">
        <v>46</v>
      </c>
      <c r="L192" s="64" t="s">
        <v>46</v>
      </c>
      <c r="M192" s="65">
        <f>P192</f>
        <v>9733.16</v>
      </c>
      <c r="N192" s="65">
        <f>Q192+T192</f>
        <v>10194.09</v>
      </c>
      <c r="O192" s="65">
        <f>R192+U192</f>
        <v>10194.09</v>
      </c>
      <c r="P192" s="65">
        <v>9733.16</v>
      </c>
      <c r="Q192" s="65">
        <v>10194.09</v>
      </c>
      <c r="R192" s="65">
        <v>10194.09</v>
      </c>
      <c r="S192" s="52">
        <v>0</v>
      </c>
      <c r="T192" s="52">
        <v>0</v>
      </c>
      <c r="U192" s="52">
        <v>0</v>
      </c>
      <c r="V192" s="52">
        <v>0</v>
      </c>
      <c r="W192" s="68">
        <v>0</v>
      </c>
      <c r="X192" s="54">
        <v>0</v>
      </c>
    </row>
    <row r="193" spans="2:24" ht="63">
      <c r="B193" s="51" t="s">
        <v>22</v>
      </c>
      <c r="C193" s="52" t="s">
        <v>59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64" t="s">
        <v>46</v>
      </c>
      <c r="K193" s="64" t="s">
        <v>46</v>
      </c>
      <c r="L193" s="64" t="s">
        <v>46</v>
      </c>
      <c r="M193" s="65">
        <f t="shared" si="81"/>
        <v>0</v>
      </c>
      <c r="N193" s="65">
        <f t="shared" ref="N193" si="84">Q193+T193+W193</f>
        <v>0</v>
      </c>
      <c r="O193" s="65">
        <f t="shared" ref="O193" si="85">R193+U193+X193</f>
        <v>0</v>
      </c>
      <c r="P193" s="65">
        <v>0</v>
      </c>
      <c r="Q193" s="65">
        <v>0</v>
      </c>
      <c r="R193" s="65">
        <v>0</v>
      </c>
      <c r="S193" s="52">
        <v>0</v>
      </c>
      <c r="T193" s="52">
        <v>0</v>
      </c>
      <c r="U193" s="52">
        <v>0</v>
      </c>
      <c r="V193" s="52">
        <v>0</v>
      </c>
      <c r="W193" s="68">
        <v>0</v>
      </c>
      <c r="X193" s="54">
        <v>0</v>
      </c>
    </row>
    <row r="194" spans="2:24" ht="48" thickBot="1">
      <c r="B194" s="55" t="s">
        <v>23</v>
      </c>
      <c r="C194" s="52" t="s">
        <v>85</v>
      </c>
      <c r="D194" s="69">
        <v>2</v>
      </c>
      <c r="E194" s="69">
        <v>2</v>
      </c>
      <c r="F194" s="69">
        <v>2</v>
      </c>
      <c r="G194" s="69">
        <v>2</v>
      </c>
      <c r="H194" s="69">
        <v>2</v>
      </c>
      <c r="I194" s="69">
        <v>2</v>
      </c>
      <c r="J194" s="70" t="s">
        <v>46</v>
      </c>
      <c r="K194" s="70" t="s">
        <v>46</v>
      </c>
      <c r="L194" s="70" t="s">
        <v>46</v>
      </c>
      <c r="M194" s="69">
        <f>P194</f>
        <v>313.64999999999998</v>
      </c>
      <c r="N194" s="69">
        <f>Q194+T194</f>
        <v>240.19</v>
      </c>
      <c r="O194" s="69">
        <f>R194+U194</f>
        <v>240.19</v>
      </c>
      <c r="P194" s="69">
        <v>313.64999999999998</v>
      </c>
      <c r="Q194" s="69">
        <v>240.19</v>
      </c>
      <c r="R194" s="69">
        <v>240.19</v>
      </c>
      <c r="S194" s="69">
        <v>0</v>
      </c>
      <c r="T194" s="69">
        <v>0</v>
      </c>
      <c r="U194" s="69">
        <v>0</v>
      </c>
      <c r="V194" s="69">
        <v>0</v>
      </c>
      <c r="W194" s="71">
        <v>0</v>
      </c>
      <c r="X194" s="56">
        <v>0</v>
      </c>
    </row>
  </sheetData>
  <autoFilter ref="A19:X24"/>
  <mergeCells count="200">
    <mergeCell ref="C25:X25"/>
    <mergeCell ref="B11:X11"/>
    <mergeCell ref="B13:X13"/>
    <mergeCell ref="B14:X14"/>
    <mergeCell ref="B16:B18"/>
    <mergeCell ref="C16:C18"/>
    <mergeCell ref="D16:E17"/>
    <mergeCell ref="F16:G17"/>
    <mergeCell ref="H16:I17"/>
    <mergeCell ref="J16:L17"/>
    <mergeCell ref="S1:X1"/>
    <mergeCell ref="R3:X3"/>
    <mergeCell ref="R4:X4"/>
    <mergeCell ref="B9:X9"/>
    <mergeCell ref="B10:X10"/>
    <mergeCell ref="R5:X5"/>
    <mergeCell ref="R6:X6"/>
    <mergeCell ref="R7:X7"/>
    <mergeCell ref="B36:B38"/>
    <mergeCell ref="C36:C38"/>
    <mergeCell ref="D36:E37"/>
    <mergeCell ref="F36:G37"/>
    <mergeCell ref="H36:I37"/>
    <mergeCell ref="J36:L37"/>
    <mergeCell ref="M36:O37"/>
    <mergeCell ref="P36:X36"/>
    <mergeCell ref="P37:R37"/>
    <mergeCell ref="S37:U37"/>
    <mergeCell ref="V37:X37"/>
    <mergeCell ref="M16:O17"/>
    <mergeCell ref="P16:X16"/>
    <mergeCell ref="P17:R17"/>
    <mergeCell ref="S17:U17"/>
    <mergeCell ref="V17:X17"/>
    <mergeCell ref="B46:B48"/>
    <mergeCell ref="C46:C48"/>
    <mergeCell ref="D46:E47"/>
    <mergeCell ref="F46:G47"/>
    <mergeCell ref="H46:I47"/>
    <mergeCell ref="J46:L47"/>
    <mergeCell ref="M46:O47"/>
    <mergeCell ref="P46:X46"/>
    <mergeCell ref="P47:R47"/>
    <mergeCell ref="S47:U47"/>
    <mergeCell ref="V47:X47"/>
    <mergeCell ref="B56:B58"/>
    <mergeCell ref="C56:C58"/>
    <mergeCell ref="D56:E57"/>
    <mergeCell ref="F56:G57"/>
    <mergeCell ref="H56:I57"/>
    <mergeCell ref="J56:L57"/>
    <mergeCell ref="M56:O57"/>
    <mergeCell ref="P56:X56"/>
    <mergeCell ref="P57:R57"/>
    <mergeCell ref="S57:U57"/>
    <mergeCell ref="V57:X57"/>
    <mergeCell ref="B66:B68"/>
    <mergeCell ref="C66:C68"/>
    <mergeCell ref="D66:E67"/>
    <mergeCell ref="F66:G67"/>
    <mergeCell ref="H66:I67"/>
    <mergeCell ref="J66:L67"/>
    <mergeCell ref="M66:O67"/>
    <mergeCell ref="P66:X66"/>
    <mergeCell ref="P67:R67"/>
    <mergeCell ref="S67:U67"/>
    <mergeCell ref="V67:X67"/>
    <mergeCell ref="B76:B78"/>
    <mergeCell ref="C76:C78"/>
    <mergeCell ref="D76:E77"/>
    <mergeCell ref="F76:G77"/>
    <mergeCell ref="H76:I77"/>
    <mergeCell ref="J76:L77"/>
    <mergeCell ref="M76:O77"/>
    <mergeCell ref="P76:X76"/>
    <mergeCell ref="P77:R77"/>
    <mergeCell ref="S77:U77"/>
    <mergeCell ref="V77:X77"/>
    <mergeCell ref="B86:B88"/>
    <mergeCell ref="C86:C88"/>
    <mergeCell ref="D86:E87"/>
    <mergeCell ref="F86:G87"/>
    <mergeCell ref="H86:I87"/>
    <mergeCell ref="J86:L87"/>
    <mergeCell ref="M86:O87"/>
    <mergeCell ref="P86:X86"/>
    <mergeCell ref="P87:R87"/>
    <mergeCell ref="S87:U87"/>
    <mergeCell ref="V87:X87"/>
    <mergeCell ref="B96:B98"/>
    <mergeCell ref="C96:C98"/>
    <mergeCell ref="D96:E97"/>
    <mergeCell ref="F96:G97"/>
    <mergeCell ref="H96:I97"/>
    <mergeCell ref="J96:L97"/>
    <mergeCell ref="M96:O97"/>
    <mergeCell ref="P96:X96"/>
    <mergeCell ref="P97:R97"/>
    <mergeCell ref="S97:U97"/>
    <mergeCell ref="V97:X97"/>
    <mergeCell ref="B106:B108"/>
    <mergeCell ref="C106:C108"/>
    <mergeCell ref="D106:E107"/>
    <mergeCell ref="F106:G107"/>
    <mergeCell ref="H106:I107"/>
    <mergeCell ref="J106:L107"/>
    <mergeCell ref="M106:O107"/>
    <mergeCell ref="P106:X106"/>
    <mergeCell ref="P107:R107"/>
    <mergeCell ref="S107:U107"/>
    <mergeCell ref="V107:X107"/>
    <mergeCell ref="B116:B118"/>
    <mergeCell ref="C116:C118"/>
    <mergeCell ref="D116:E117"/>
    <mergeCell ref="F116:G117"/>
    <mergeCell ref="H116:I117"/>
    <mergeCell ref="J116:L117"/>
    <mergeCell ref="M116:O117"/>
    <mergeCell ref="P116:X116"/>
    <mergeCell ref="P117:R117"/>
    <mergeCell ref="S117:U117"/>
    <mergeCell ref="V117:X117"/>
    <mergeCell ref="B126:B128"/>
    <mergeCell ref="C126:C128"/>
    <mergeCell ref="D126:E127"/>
    <mergeCell ref="F126:G127"/>
    <mergeCell ref="H126:I127"/>
    <mergeCell ref="J126:L127"/>
    <mergeCell ref="M126:O127"/>
    <mergeCell ref="P126:X126"/>
    <mergeCell ref="P127:R127"/>
    <mergeCell ref="S127:U127"/>
    <mergeCell ref="V127:X127"/>
    <mergeCell ref="B136:B138"/>
    <mergeCell ref="C136:C138"/>
    <mergeCell ref="D136:E137"/>
    <mergeCell ref="F136:G137"/>
    <mergeCell ref="H136:I137"/>
    <mergeCell ref="J136:L137"/>
    <mergeCell ref="M136:O137"/>
    <mergeCell ref="P136:X136"/>
    <mergeCell ref="P137:R137"/>
    <mergeCell ref="S137:U137"/>
    <mergeCell ref="V137:X137"/>
    <mergeCell ref="B146:B148"/>
    <mergeCell ref="C146:C148"/>
    <mergeCell ref="D146:E147"/>
    <mergeCell ref="F146:G147"/>
    <mergeCell ref="H146:I147"/>
    <mergeCell ref="J156:L157"/>
    <mergeCell ref="J146:L147"/>
    <mergeCell ref="M146:O147"/>
    <mergeCell ref="P146:X146"/>
    <mergeCell ref="P147:R147"/>
    <mergeCell ref="S147:U147"/>
    <mergeCell ref="V147:X147"/>
    <mergeCell ref="M156:O157"/>
    <mergeCell ref="P156:X156"/>
    <mergeCell ref="P157:R157"/>
    <mergeCell ref="S157:U157"/>
    <mergeCell ref="V157:X157"/>
    <mergeCell ref="B156:B158"/>
    <mergeCell ref="C156:C158"/>
    <mergeCell ref="D156:E157"/>
    <mergeCell ref="F156:G157"/>
    <mergeCell ref="H156:I157"/>
    <mergeCell ref="C166:C168"/>
    <mergeCell ref="D166:E167"/>
    <mergeCell ref="F166:G167"/>
    <mergeCell ref="H166:I167"/>
    <mergeCell ref="J166:L167"/>
    <mergeCell ref="M166:O167"/>
    <mergeCell ref="P166:X166"/>
    <mergeCell ref="P167:R167"/>
    <mergeCell ref="S167:U167"/>
    <mergeCell ref="V167:X167"/>
    <mergeCell ref="B26:C33"/>
    <mergeCell ref="B186:B188"/>
    <mergeCell ref="C186:C188"/>
    <mergeCell ref="D186:E187"/>
    <mergeCell ref="F186:G187"/>
    <mergeCell ref="H186:I187"/>
    <mergeCell ref="J186:L187"/>
    <mergeCell ref="M186:O187"/>
    <mergeCell ref="P186:X186"/>
    <mergeCell ref="P187:R187"/>
    <mergeCell ref="S187:U187"/>
    <mergeCell ref="V187:X187"/>
    <mergeCell ref="B176:B178"/>
    <mergeCell ref="C176:C178"/>
    <mergeCell ref="D176:E177"/>
    <mergeCell ref="F176:G177"/>
    <mergeCell ref="H176:I177"/>
    <mergeCell ref="J176:L177"/>
    <mergeCell ref="M176:O177"/>
    <mergeCell ref="P176:X176"/>
    <mergeCell ref="P177:R177"/>
    <mergeCell ref="S177:U177"/>
    <mergeCell ref="V177:X177"/>
    <mergeCell ref="B166:B168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  <rowBreaks count="2" manualBreakCount="2">
    <brk id="75" max="23" man="1"/>
    <brk id="135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94"/>
  <sheetViews>
    <sheetView view="pageBreakPreview" topLeftCell="A50" zoomScale="70" zoomScaleNormal="100" zoomScaleSheetLayoutView="70" workbookViewId="0">
      <selection activeCell="D60" sqref="D60:X64"/>
    </sheetView>
  </sheetViews>
  <sheetFormatPr defaultRowHeight="15.75"/>
  <cols>
    <col min="1" max="1" width="3.42578125" style="37" customWidth="1"/>
    <col min="2" max="2" width="7.85546875" style="37" customWidth="1"/>
    <col min="3" max="3" width="34" style="37" customWidth="1"/>
    <col min="4" max="4" width="15.7109375" style="37" customWidth="1"/>
    <col min="5" max="9" width="16.28515625" style="37" customWidth="1"/>
    <col min="10" max="10" width="18.7109375" style="37" customWidth="1"/>
    <col min="11" max="11" width="20.140625" style="37" customWidth="1"/>
    <col min="12" max="12" width="17.7109375" style="37" customWidth="1"/>
    <col min="13" max="15" width="17.28515625" style="37" customWidth="1"/>
    <col min="16" max="17" width="18.7109375" style="37" customWidth="1"/>
    <col min="18" max="18" width="18.85546875" style="37" customWidth="1"/>
    <col min="19" max="19" width="16.28515625" style="37" customWidth="1"/>
    <col min="20" max="20" width="16.140625" style="37" customWidth="1"/>
    <col min="21" max="21" width="17.28515625" style="37" customWidth="1"/>
    <col min="22" max="22" width="11.42578125" style="37" customWidth="1"/>
    <col min="23" max="23" width="14" style="37" customWidth="1"/>
    <col min="24" max="24" width="12.28515625" style="37" customWidth="1"/>
    <col min="25" max="16384" width="9.140625" style="37"/>
  </cols>
  <sheetData>
    <row r="1" spans="2:24">
      <c r="S1" s="794" t="s">
        <v>40</v>
      </c>
      <c r="T1" s="794"/>
      <c r="U1" s="794"/>
      <c r="V1" s="794"/>
      <c r="W1" s="794"/>
      <c r="X1" s="794"/>
    </row>
    <row r="2" spans="2:24" ht="23.25" customHeight="1"/>
    <row r="3" spans="2:24">
      <c r="R3" s="794" t="s">
        <v>75</v>
      </c>
      <c r="S3" s="794"/>
      <c r="T3" s="794"/>
      <c r="U3" s="794"/>
      <c r="V3" s="794"/>
      <c r="W3" s="794"/>
      <c r="X3" s="794"/>
    </row>
    <row r="4" spans="2:24">
      <c r="B4" s="38"/>
      <c r="C4" s="39"/>
      <c r="R4" s="795" t="s">
        <v>80</v>
      </c>
      <c r="S4" s="794"/>
      <c r="T4" s="794"/>
      <c r="U4" s="794"/>
      <c r="V4" s="794"/>
      <c r="W4" s="794"/>
      <c r="X4" s="794"/>
    </row>
    <row r="5" spans="2:24">
      <c r="B5" s="38"/>
      <c r="C5" s="39"/>
      <c r="R5" s="795" t="s">
        <v>81</v>
      </c>
      <c r="S5" s="795"/>
      <c r="T5" s="795"/>
      <c r="U5" s="795"/>
      <c r="V5" s="795"/>
      <c r="W5" s="795"/>
      <c r="X5" s="795"/>
    </row>
    <row r="6" spans="2:24">
      <c r="B6" s="38"/>
      <c r="C6" s="39"/>
      <c r="J6" s="302"/>
      <c r="K6" s="302"/>
      <c r="L6" s="302"/>
      <c r="R6" s="795" t="s">
        <v>82</v>
      </c>
      <c r="S6" s="795"/>
      <c r="T6" s="795"/>
      <c r="U6" s="795"/>
      <c r="V6" s="795"/>
      <c r="W6" s="795"/>
      <c r="X6" s="795"/>
    </row>
    <row r="7" spans="2:24">
      <c r="B7" s="38"/>
      <c r="C7" s="39"/>
      <c r="R7" s="795" t="s">
        <v>78</v>
      </c>
      <c r="S7" s="795"/>
      <c r="T7" s="795"/>
      <c r="U7" s="795"/>
      <c r="V7" s="795"/>
      <c r="W7" s="795"/>
      <c r="X7" s="795"/>
    </row>
    <row r="8" spans="2:24" ht="33.75" customHeight="1">
      <c r="B8" s="38"/>
      <c r="C8" s="39"/>
      <c r="S8" s="580"/>
      <c r="T8" s="580"/>
    </row>
    <row r="9" spans="2:24" ht="18.75">
      <c r="B9" s="796" t="s">
        <v>41</v>
      </c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</row>
    <row r="10" spans="2:24" ht="18.75">
      <c r="B10" s="796" t="s">
        <v>83</v>
      </c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</row>
    <row r="11" spans="2:24" ht="18.75">
      <c r="B11" s="796" t="s">
        <v>84</v>
      </c>
      <c r="C11" s="796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</row>
    <row r="12" spans="2:24" ht="18.75"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232" t="s">
        <v>15</v>
      </c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</row>
    <row r="13" spans="2:24" ht="27.75" customHeight="1">
      <c r="B13" s="826" t="s">
        <v>124</v>
      </c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7"/>
      <c r="U13" s="827"/>
      <c r="V13" s="827"/>
      <c r="W13" s="827"/>
      <c r="X13" s="827"/>
    </row>
    <row r="14" spans="2:24" ht="23.25" customHeight="1">
      <c r="B14" s="828" t="s">
        <v>98</v>
      </c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</row>
    <row r="15" spans="2:24" ht="27" customHeight="1" thickBot="1">
      <c r="B15" s="38"/>
      <c r="M15" s="302"/>
      <c r="N15" s="302"/>
      <c r="O15" s="302"/>
      <c r="S15" s="580"/>
      <c r="T15" s="580"/>
      <c r="U15" s="580"/>
    </row>
    <row r="16" spans="2:24" ht="24" customHeight="1">
      <c r="B16" s="829"/>
      <c r="C16" s="820" t="s">
        <v>0</v>
      </c>
      <c r="D16" s="814" t="s">
        <v>38</v>
      </c>
      <c r="E16" s="815"/>
      <c r="F16" s="814" t="s">
        <v>39</v>
      </c>
      <c r="G16" s="815"/>
      <c r="H16" s="814" t="s">
        <v>37</v>
      </c>
      <c r="I16" s="815"/>
      <c r="J16" s="814" t="s">
        <v>74</v>
      </c>
      <c r="K16" s="815"/>
      <c r="L16" s="816"/>
      <c r="M16" s="814" t="s">
        <v>36</v>
      </c>
      <c r="N16" s="815"/>
      <c r="O16" s="816"/>
      <c r="P16" s="820" t="s">
        <v>32</v>
      </c>
      <c r="Q16" s="820"/>
      <c r="R16" s="820"/>
      <c r="S16" s="820"/>
      <c r="T16" s="820"/>
      <c r="U16" s="820"/>
      <c r="V16" s="820"/>
      <c r="W16" s="821"/>
      <c r="X16" s="822"/>
    </row>
    <row r="17" spans="2:24" ht="49.5" customHeight="1">
      <c r="B17" s="830"/>
      <c r="C17" s="823"/>
      <c r="D17" s="833"/>
      <c r="E17" s="834"/>
      <c r="F17" s="833"/>
      <c r="G17" s="834"/>
      <c r="H17" s="833"/>
      <c r="I17" s="834"/>
      <c r="J17" s="817"/>
      <c r="K17" s="818"/>
      <c r="L17" s="819"/>
      <c r="M17" s="817"/>
      <c r="N17" s="818"/>
      <c r="O17" s="819"/>
      <c r="P17" s="823" t="s">
        <v>53</v>
      </c>
      <c r="Q17" s="823"/>
      <c r="R17" s="823"/>
      <c r="S17" s="823" t="s">
        <v>54</v>
      </c>
      <c r="T17" s="823"/>
      <c r="U17" s="823"/>
      <c r="V17" s="823" t="s">
        <v>55</v>
      </c>
      <c r="W17" s="823"/>
      <c r="X17" s="824"/>
    </row>
    <row r="18" spans="2:24" ht="99.75" customHeight="1" thickBot="1">
      <c r="B18" s="831"/>
      <c r="C18" s="832"/>
      <c r="D18" s="582" t="s">
        <v>122</v>
      </c>
      <c r="E18" s="582" t="s">
        <v>14</v>
      </c>
      <c r="F18" s="582" t="s">
        <v>122</v>
      </c>
      <c r="G18" s="582" t="s">
        <v>14</v>
      </c>
      <c r="H18" s="582" t="s">
        <v>122</v>
      </c>
      <c r="I18" s="582" t="s">
        <v>14</v>
      </c>
      <c r="J18" s="582" t="s">
        <v>123</v>
      </c>
      <c r="K18" s="582" t="s">
        <v>19</v>
      </c>
      <c r="L18" s="582" t="s">
        <v>31</v>
      </c>
      <c r="M18" s="582" t="s">
        <v>123</v>
      </c>
      <c r="N18" s="582" t="s">
        <v>19</v>
      </c>
      <c r="O18" s="582" t="s">
        <v>31</v>
      </c>
      <c r="P18" s="582" t="s">
        <v>123</v>
      </c>
      <c r="Q18" s="582" t="s">
        <v>19</v>
      </c>
      <c r="R18" s="582" t="s">
        <v>31</v>
      </c>
      <c r="S18" s="582" t="s">
        <v>123</v>
      </c>
      <c r="T18" s="582" t="s">
        <v>19</v>
      </c>
      <c r="U18" s="582" t="s">
        <v>31</v>
      </c>
      <c r="V18" s="582" t="s">
        <v>123</v>
      </c>
      <c r="W18" s="582" t="s">
        <v>19</v>
      </c>
      <c r="X18" s="260" t="s">
        <v>31</v>
      </c>
    </row>
    <row r="19" spans="2:24" ht="16.5" thickBot="1">
      <c r="B19" s="261">
        <v>1</v>
      </c>
      <c r="C19" s="262">
        <v>2</v>
      </c>
      <c r="D19" s="262">
        <v>3</v>
      </c>
      <c r="E19" s="263">
        <v>4</v>
      </c>
      <c r="F19" s="262">
        <v>5</v>
      </c>
      <c r="G19" s="262">
        <v>6</v>
      </c>
      <c r="H19" s="263">
        <v>7</v>
      </c>
      <c r="I19" s="262">
        <v>8</v>
      </c>
      <c r="J19" s="262">
        <v>9</v>
      </c>
      <c r="K19" s="263">
        <v>10</v>
      </c>
      <c r="L19" s="262">
        <v>11</v>
      </c>
      <c r="M19" s="262">
        <v>12</v>
      </c>
      <c r="N19" s="263">
        <v>13</v>
      </c>
      <c r="O19" s="262">
        <v>14</v>
      </c>
      <c r="P19" s="262">
        <v>15</v>
      </c>
      <c r="Q19" s="263">
        <v>16</v>
      </c>
      <c r="R19" s="262">
        <v>17</v>
      </c>
      <c r="S19" s="262">
        <v>18</v>
      </c>
      <c r="T19" s="263">
        <v>19</v>
      </c>
      <c r="U19" s="262">
        <v>20</v>
      </c>
      <c r="V19" s="262">
        <v>21</v>
      </c>
      <c r="W19" s="263">
        <v>22</v>
      </c>
      <c r="X19" s="264">
        <v>23</v>
      </c>
    </row>
    <row r="20" spans="2:24" ht="37.5">
      <c r="B20" s="265" t="s">
        <v>1</v>
      </c>
      <c r="C20" s="266" t="s">
        <v>56</v>
      </c>
      <c r="D20" s="267">
        <f>D21+D22+D23+D24</f>
        <v>940</v>
      </c>
      <c r="E20" s="267">
        <f t="shared" ref="E20:H20" si="0">E21+E22+E23+E24</f>
        <v>940.5</v>
      </c>
      <c r="F20" s="267">
        <f t="shared" si="0"/>
        <v>919</v>
      </c>
      <c r="G20" s="267">
        <f t="shared" si="0"/>
        <v>915.5</v>
      </c>
      <c r="H20" s="267">
        <f t="shared" si="0"/>
        <v>909.5</v>
      </c>
      <c r="I20" s="267">
        <f>I21+I22+I23+I24</f>
        <v>912</v>
      </c>
      <c r="J20" s="267">
        <f>J40+J50+J60+J70+J80+J90+J100+J110+J120+J130+J140+J150+J160+J170+J180+J190</f>
        <v>708747.1599999998</v>
      </c>
      <c r="K20" s="267">
        <f t="shared" ref="K20:L20" si="1">K40+K50+K60+K70+K80+K90+K100+K110+K120+K130+K140+K150+K160+K170+K180+K190</f>
        <v>710742.63000000012</v>
      </c>
      <c r="L20" s="267">
        <f t="shared" si="1"/>
        <v>710113.62000000011</v>
      </c>
      <c r="M20" s="267">
        <f>M21+M22+M23+M24</f>
        <v>481619.37</v>
      </c>
      <c r="N20" s="267">
        <f t="shared" ref="N20" si="2">N21+N22+N23+N24</f>
        <v>483119.45</v>
      </c>
      <c r="O20" s="267">
        <f>O21+O22+O23+O24</f>
        <v>483116.38999999996</v>
      </c>
      <c r="P20" s="267">
        <f>P21+P22+P23+P24</f>
        <v>475453.07</v>
      </c>
      <c r="Q20" s="267">
        <f t="shared" ref="Q20:X20" si="3">Q21+Q22+Q23+Q24</f>
        <v>476918.15</v>
      </c>
      <c r="R20" s="267">
        <f t="shared" si="3"/>
        <v>476915.08999999997</v>
      </c>
      <c r="S20" s="267">
        <f t="shared" si="3"/>
        <v>6166.3</v>
      </c>
      <c r="T20" s="267">
        <f t="shared" si="3"/>
        <v>6201.3</v>
      </c>
      <c r="U20" s="267">
        <f t="shared" si="3"/>
        <v>6201.3</v>
      </c>
      <c r="V20" s="268">
        <f t="shared" si="3"/>
        <v>0</v>
      </c>
      <c r="W20" s="268">
        <f t="shared" si="3"/>
        <v>0</v>
      </c>
      <c r="X20" s="269">
        <f t="shared" si="3"/>
        <v>0</v>
      </c>
    </row>
    <row r="21" spans="2:24" ht="50.25" customHeight="1">
      <c r="B21" s="270" t="s">
        <v>20</v>
      </c>
      <c r="C21" s="271" t="s">
        <v>57</v>
      </c>
      <c r="D21" s="272">
        <f>D41+D51+D61+D71+D81+D91+D101+D111+D121+D131++D141+D151+D161+D171+D181+D191</f>
        <v>4</v>
      </c>
      <c r="E21" s="272">
        <f t="shared" ref="E21:H21" si="4">E41+E51+E61+E71+E81+E91+E101+E111+E121+E131++E141+E151+E161+E171+E181+E191</f>
        <v>4</v>
      </c>
      <c r="F21" s="272">
        <f t="shared" si="4"/>
        <v>4</v>
      </c>
      <c r="G21" s="272">
        <f t="shared" si="4"/>
        <v>4</v>
      </c>
      <c r="H21" s="272">
        <f t="shared" si="4"/>
        <v>4</v>
      </c>
      <c r="I21" s="272">
        <f>I41+I51</f>
        <v>4</v>
      </c>
      <c r="J21" s="273" t="s">
        <v>46</v>
      </c>
      <c r="K21" s="273" t="s">
        <v>46</v>
      </c>
      <c r="L21" s="273" t="s">
        <v>46</v>
      </c>
      <c r="M21" s="272">
        <f>P21+S21+V21</f>
        <v>5261.04</v>
      </c>
      <c r="N21" s="272">
        <f t="shared" ref="N21:O24" si="5">Q21+T21+W21</f>
        <v>5537.18</v>
      </c>
      <c r="O21" s="272">
        <f t="shared" si="5"/>
        <v>5537.18</v>
      </c>
      <c r="P21" s="272">
        <f>P41+P51+P61+P71+P81+P91+P101+P111+P121+P131+P141+P151+P161+P171+P181+P191</f>
        <v>5261.04</v>
      </c>
      <c r="Q21" s="272">
        <f t="shared" ref="Q21:U21" si="6">Q41+Q51+Q61+Q71+Q81+Q91+Q101+Q111+Q121+Q131+Q141+Q151+Q161+Q171+Q181+Q191</f>
        <v>5537.18</v>
      </c>
      <c r="R21" s="272">
        <f t="shared" si="6"/>
        <v>5537.18</v>
      </c>
      <c r="S21" s="272">
        <f t="shared" si="6"/>
        <v>0</v>
      </c>
      <c r="T21" s="272">
        <f t="shared" si="6"/>
        <v>0</v>
      </c>
      <c r="U21" s="272">
        <f t="shared" si="6"/>
        <v>0</v>
      </c>
      <c r="V21" s="274">
        <f>V41+V51+V61+V71+V81+V91+V101+V111+V121+V131+V141+V151+V161+V171+V181</f>
        <v>0</v>
      </c>
      <c r="W21" s="274">
        <f>W41+W51+W61+W71+W81+W91+W101+W111+W121+W131+W141+W151+W161+W171+W181</f>
        <v>0</v>
      </c>
      <c r="X21" s="274">
        <f>X41+X51+X61+X71+X81+X91+X101+X111+X121+X131+X141+X151+X161+X171+X181</f>
        <v>0</v>
      </c>
    </row>
    <row r="22" spans="2:24" ht="39" customHeight="1">
      <c r="B22" s="270" t="s">
        <v>21</v>
      </c>
      <c r="C22" s="271" t="s">
        <v>58</v>
      </c>
      <c r="D22" s="272">
        <f>D42+D52+D62+D72+D82+D92+D102+D112+D122+D132+D142+D152+D162+D172+D182+D192</f>
        <v>756</v>
      </c>
      <c r="E22" s="272">
        <f t="shared" ref="E22:I22" si="7">E42+E52+E62+E72+E82+E92+E102+E112+E122+E132+E142+E152+E162+E172+E182+E192</f>
        <v>756</v>
      </c>
      <c r="F22" s="272">
        <f t="shared" si="7"/>
        <v>739</v>
      </c>
      <c r="G22" s="272">
        <f t="shared" si="7"/>
        <v>736</v>
      </c>
      <c r="H22" s="272">
        <f t="shared" si="7"/>
        <v>733.1</v>
      </c>
      <c r="I22" s="272">
        <f t="shared" si="7"/>
        <v>732</v>
      </c>
      <c r="J22" s="273" t="s">
        <v>46</v>
      </c>
      <c r="K22" s="273" t="s">
        <v>46</v>
      </c>
      <c r="L22" s="273" t="s">
        <v>46</v>
      </c>
      <c r="M22" s="272">
        <f t="shared" ref="M22:M24" si="8">P22+S22+V22</f>
        <v>414496.96</v>
      </c>
      <c r="N22" s="272">
        <f t="shared" si="5"/>
        <v>414666.38</v>
      </c>
      <c r="O22" s="272">
        <f t="shared" si="5"/>
        <v>414663.31999999995</v>
      </c>
      <c r="P22" s="272">
        <f t="shared" ref="P22:U24" si="9">P42+P52+P62+P72+P82+P92+P102+P112+P122+P132+P142+P152+P162+P172+P182+P192</f>
        <v>408330.66000000003</v>
      </c>
      <c r="Q22" s="272">
        <f t="shared" si="9"/>
        <v>408465.08</v>
      </c>
      <c r="R22" s="272">
        <f t="shared" si="9"/>
        <v>408462.01999999996</v>
      </c>
      <c r="S22" s="272">
        <f t="shared" si="9"/>
        <v>6166.3</v>
      </c>
      <c r="T22" s="272">
        <f t="shared" si="9"/>
        <v>6201.3</v>
      </c>
      <c r="U22" s="272">
        <f>U42+U52+U62+U72+U82+U92+U102+U112+U122+U132+U142+U152+U162+U172+U182+U192</f>
        <v>6201.3</v>
      </c>
      <c r="V22" s="275">
        <f t="shared" ref="V22:W24" si="10">V42+V52+V62+V72+V82+V92+V102+V112+V122+V132+V142+V152+V162+V172+V182+V192</f>
        <v>0</v>
      </c>
      <c r="W22" s="275">
        <f t="shared" si="10"/>
        <v>0</v>
      </c>
      <c r="X22" s="274">
        <f>X42+X52+X62+X72+X82+X92+X102+X112+X122+X132+X142+X152+X162+X172+X182</f>
        <v>0</v>
      </c>
    </row>
    <row r="23" spans="2:24" ht="81.75" customHeight="1">
      <c r="B23" s="270" t="s">
        <v>22</v>
      </c>
      <c r="C23" s="271" t="s">
        <v>59</v>
      </c>
      <c r="D23" s="272">
        <f t="shared" ref="D23:I24" si="11">D43+D53+D63+D73+D83+D93+D103+D113+D123+D133++D143+D153+D163+D173+D183+D193</f>
        <v>114</v>
      </c>
      <c r="E23" s="272">
        <f t="shared" si="11"/>
        <v>115</v>
      </c>
      <c r="F23" s="272">
        <f t="shared" si="11"/>
        <v>114</v>
      </c>
      <c r="G23" s="272">
        <f t="shared" si="11"/>
        <v>114</v>
      </c>
      <c r="H23" s="272">
        <f t="shared" si="11"/>
        <v>110.9</v>
      </c>
      <c r="I23" s="272">
        <f t="shared" si="11"/>
        <v>114</v>
      </c>
      <c r="J23" s="273" t="s">
        <v>46</v>
      </c>
      <c r="K23" s="273" t="s">
        <v>46</v>
      </c>
      <c r="L23" s="273" t="s">
        <v>46</v>
      </c>
      <c r="M23" s="272">
        <f t="shared" si="8"/>
        <v>50704.480000000003</v>
      </c>
      <c r="N23" s="272">
        <f t="shared" si="5"/>
        <v>50870.579999999994</v>
      </c>
      <c r="O23" s="272">
        <f t="shared" si="5"/>
        <v>50870.579999999994</v>
      </c>
      <c r="P23" s="272">
        <f t="shared" si="9"/>
        <v>50704.480000000003</v>
      </c>
      <c r="Q23" s="272">
        <f t="shared" si="9"/>
        <v>50870.579999999994</v>
      </c>
      <c r="R23" s="272">
        <f t="shared" si="9"/>
        <v>50870.579999999994</v>
      </c>
      <c r="S23" s="272">
        <f t="shared" si="9"/>
        <v>0</v>
      </c>
      <c r="T23" s="272">
        <f t="shared" si="9"/>
        <v>0</v>
      </c>
      <c r="U23" s="272">
        <f t="shared" si="9"/>
        <v>0</v>
      </c>
      <c r="V23" s="275">
        <f t="shared" si="10"/>
        <v>0</v>
      </c>
      <c r="W23" s="275">
        <f t="shared" si="10"/>
        <v>0</v>
      </c>
      <c r="X23" s="274">
        <f>X43+X53+X63+X73+X83+X93+X103+X113+X123+X133+X143+X153+X163+X173+X183</f>
        <v>0</v>
      </c>
    </row>
    <row r="24" spans="2:24" ht="102" customHeight="1" thickBot="1">
      <c r="B24" s="276" t="s">
        <v>23</v>
      </c>
      <c r="C24" s="271" t="s">
        <v>85</v>
      </c>
      <c r="D24" s="272">
        <f t="shared" si="11"/>
        <v>66</v>
      </c>
      <c r="E24" s="272">
        <f t="shared" si="11"/>
        <v>65.5</v>
      </c>
      <c r="F24" s="272">
        <f t="shared" si="11"/>
        <v>62</v>
      </c>
      <c r="G24" s="272">
        <f t="shared" si="11"/>
        <v>61.5</v>
      </c>
      <c r="H24" s="272">
        <f t="shared" si="11"/>
        <v>61.5</v>
      </c>
      <c r="I24" s="272">
        <f t="shared" si="11"/>
        <v>62</v>
      </c>
      <c r="J24" s="277" t="s">
        <v>46</v>
      </c>
      <c r="K24" s="277" t="s">
        <v>46</v>
      </c>
      <c r="L24" s="277" t="s">
        <v>46</v>
      </c>
      <c r="M24" s="272">
        <f t="shared" si="8"/>
        <v>11156.89</v>
      </c>
      <c r="N24" s="272">
        <f t="shared" si="5"/>
        <v>12045.31</v>
      </c>
      <c r="O24" s="272">
        <f t="shared" si="5"/>
        <v>12045.31</v>
      </c>
      <c r="P24" s="272">
        <f t="shared" si="9"/>
        <v>11156.89</v>
      </c>
      <c r="Q24" s="272">
        <f t="shared" si="9"/>
        <v>12045.31</v>
      </c>
      <c r="R24" s="272">
        <f t="shared" si="9"/>
        <v>12045.31</v>
      </c>
      <c r="S24" s="272">
        <f t="shared" si="9"/>
        <v>0</v>
      </c>
      <c r="T24" s="272">
        <f t="shared" si="9"/>
        <v>0</v>
      </c>
      <c r="U24" s="272">
        <f t="shared" si="9"/>
        <v>0</v>
      </c>
      <c r="V24" s="275">
        <f t="shared" si="10"/>
        <v>0</v>
      </c>
      <c r="W24" s="274">
        <f>W44+W54+W64+W74+W84+W94+W104+W114+W124+W134+W144+W154+W164+W174+W184</f>
        <v>0</v>
      </c>
      <c r="X24" s="274">
        <f>X44+X54+X64+X74+X84+X94+X104+X114+X124+X134+X144+X154+X164+X174+X184</f>
        <v>0</v>
      </c>
    </row>
    <row r="25" spans="2:24"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</row>
    <row r="26" spans="2:24" s="231" customFormat="1" ht="33" customHeight="1">
      <c r="B26" s="776" t="s">
        <v>120</v>
      </c>
      <c r="C26" s="776"/>
      <c r="D26" s="231">
        <f>D40+D50+D60+D70+D80+D90+D100+D110+D120+D130+D140+D150+D160+D170+D180+D190</f>
        <v>940</v>
      </c>
      <c r="E26" s="231">
        <f t="shared" ref="E26:X26" si="12">E40+E50+E60+E70+E80+E90+E100+E110+E120+E130+E140+E150+E160+E170+E180+E190</f>
        <v>940.5</v>
      </c>
      <c r="F26" s="231">
        <f t="shared" si="12"/>
        <v>919</v>
      </c>
      <c r="G26" s="231">
        <f t="shared" si="12"/>
        <v>915.5</v>
      </c>
      <c r="H26" s="231">
        <f t="shared" si="12"/>
        <v>909.5</v>
      </c>
      <c r="I26" s="231">
        <f t="shared" si="12"/>
        <v>912</v>
      </c>
      <c r="J26" s="231">
        <f t="shared" si="12"/>
        <v>708747.1599999998</v>
      </c>
      <c r="K26" s="231">
        <f t="shared" si="12"/>
        <v>710742.63000000012</v>
      </c>
      <c r="L26" s="231">
        <f t="shared" si="12"/>
        <v>710113.62000000011</v>
      </c>
      <c r="M26" s="231">
        <f t="shared" si="12"/>
        <v>481619.38999999996</v>
      </c>
      <c r="N26" s="231">
        <f>N40+N50+N60+N70+N80+N90+N100+N110+N120+N130+N140+N150+N160+N170+N180+N190</f>
        <v>483119.43</v>
      </c>
      <c r="O26" s="231">
        <f t="shared" si="12"/>
        <v>483116.36000000004</v>
      </c>
      <c r="P26" s="231">
        <f t="shared" si="12"/>
        <v>475453.07999999996</v>
      </c>
      <c r="Q26" s="231">
        <f t="shared" si="12"/>
        <v>476918.13000000006</v>
      </c>
      <c r="R26" s="231">
        <f t="shared" si="12"/>
        <v>476915.09</v>
      </c>
      <c r="S26" s="231">
        <f t="shared" si="12"/>
        <v>6166.3</v>
      </c>
      <c r="T26" s="231">
        <f t="shared" si="12"/>
        <v>6201.3</v>
      </c>
      <c r="U26" s="231">
        <f t="shared" si="12"/>
        <v>6201.3</v>
      </c>
      <c r="V26" s="231">
        <f t="shared" si="12"/>
        <v>0</v>
      </c>
      <c r="W26" s="231">
        <f t="shared" si="12"/>
        <v>0</v>
      </c>
      <c r="X26" s="231">
        <f t="shared" si="12"/>
        <v>0</v>
      </c>
    </row>
    <row r="27" spans="2:24">
      <c r="B27" s="776"/>
      <c r="C27" s="776"/>
      <c r="F27" s="41"/>
      <c r="G27" s="41"/>
      <c r="H27" s="41"/>
      <c r="I27" s="41"/>
      <c r="J27" s="41"/>
      <c r="K27" s="41"/>
      <c r="L27" s="41"/>
    </row>
    <row r="28" spans="2:24" s="229" customFormat="1" ht="19.5">
      <c r="B28" s="776"/>
      <c r="C28" s="776"/>
      <c r="D28" s="230">
        <f>D20-D26</f>
        <v>0</v>
      </c>
      <c r="E28" s="230">
        <f t="shared" ref="E28:X28" si="13">E20-E26</f>
        <v>0</v>
      </c>
      <c r="F28" s="230">
        <f t="shared" si="13"/>
        <v>0</v>
      </c>
      <c r="G28" s="230">
        <f t="shared" si="13"/>
        <v>0</v>
      </c>
      <c r="H28" s="230">
        <f t="shared" si="13"/>
        <v>0</v>
      </c>
      <c r="I28" s="230">
        <f t="shared" si="13"/>
        <v>0</v>
      </c>
      <c r="J28" s="230">
        <f t="shared" si="13"/>
        <v>0</v>
      </c>
      <c r="K28" s="230">
        <f t="shared" si="13"/>
        <v>0</v>
      </c>
      <c r="L28" s="230">
        <f t="shared" si="13"/>
        <v>0</v>
      </c>
      <c r="M28" s="230">
        <f t="shared" si="13"/>
        <v>-1.9999999960418791E-2</v>
      </c>
      <c r="N28" s="230">
        <f>N20-N26</f>
        <v>2.0000000018626451E-2</v>
      </c>
      <c r="O28" s="230">
        <f>O20-O26</f>
        <v>2.9999999911524355E-2</v>
      </c>
      <c r="P28" s="230">
        <f t="shared" si="13"/>
        <v>-9.9999999511055648E-3</v>
      </c>
      <c r="Q28" s="230">
        <f t="shared" si="13"/>
        <v>1.9999999960418791E-2</v>
      </c>
      <c r="R28" s="230">
        <f t="shared" si="13"/>
        <v>0</v>
      </c>
      <c r="S28" s="230">
        <f t="shared" si="13"/>
        <v>0</v>
      </c>
      <c r="T28" s="230">
        <f t="shared" si="13"/>
        <v>0</v>
      </c>
      <c r="U28" s="230">
        <f t="shared" si="13"/>
        <v>0</v>
      </c>
      <c r="V28" s="230">
        <f t="shared" si="13"/>
        <v>0</v>
      </c>
      <c r="W28" s="230">
        <f t="shared" si="13"/>
        <v>0</v>
      </c>
      <c r="X28" s="230">
        <f t="shared" si="13"/>
        <v>0</v>
      </c>
    </row>
    <row r="29" spans="2:24">
      <c r="B29" s="776"/>
      <c r="C29" s="776"/>
    </row>
    <row r="30" spans="2:24">
      <c r="B30" s="776"/>
      <c r="C30" s="776"/>
    </row>
    <row r="31" spans="2:24">
      <c r="B31" s="776"/>
      <c r="C31" s="776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>
        <f t="shared" ref="W31:X35" si="14">W20-W110</f>
        <v>0</v>
      </c>
      <c r="X31" s="284">
        <f t="shared" si="14"/>
        <v>0</v>
      </c>
    </row>
    <row r="32" spans="2:24">
      <c r="B32" s="776"/>
      <c r="C32" s="776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>
        <f t="shared" si="14"/>
        <v>0</v>
      </c>
      <c r="X32" s="284">
        <f t="shared" si="14"/>
        <v>0</v>
      </c>
    </row>
    <row r="33" spans="2:24">
      <c r="B33" s="776"/>
      <c r="C33" s="776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>
        <f t="shared" si="14"/>
        <v>0</v>
      </c>
      <c r="X33" s="284">
        <f t="shared" si="14"/>
        <v>0</v>
      </c>
    </row>
    <row r="34" spans="2:24"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>
        <f t="shared" si="14"/>
        <v>0</v>
      </c>
      <c r="X34" s="284">
        <f t="shared" si="14"/>
        <v>0</v>
      </c>
    </row>
    <row r="35" spans="2:24" ht="21" thickBot="1">
      <c r="B35" s="282">
        <v>600</v>
      </c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>
        <f t="shared" si="14"/>
        <v>0</v>
      </c>
      <c r="X35" s="284">
        <f t="shared" si="14"/>
        <v>0</v>
      </c>
    </row>
    <row r="36" spans="2:24">
      <c r="B36" s="829"/>
      <c r="C36" s="820" t="s">
        <v>0</v>
      </c>
      <c r="D36" s="814" t="s">
        <v>38</v>
      </c>
      <c r="E36" s="815"/>
      <c r="F36" s="814" t="s">
        <v>39</v>
      </c>
      <c r="G36" s="815"/>
      <c r="H36" s="814" t="s">
        <v>37</v>
      </c>
      <c r="I36" s="815"/>
      <c r="J36" s="814" t="s">
        <v>74</v>
      </c>
      <c r="K36" s="815"/>
      <c r="L36" s="816"/>
      <c r="M36" s="814" t="s">
        <v>36</v>
      </c>
      <c r="N36" s="815"/>
      <c r="O36" s="816"/>
      <c r="P36" s="820" t="s">
        <v>32</v>
      </c>
      <c r="Q36" s="820"/>
      <c r="R36" s="820"/>
      <c r="S36" s="820"/>
      <c r="T36" s="820"/>
      <c r="U36" s="820"/>
      <c r="V36" s="820"/>
      <c r="W36" s="821"/>
      <c r="X36" s="822"/>
    </row>
    <row r="37" spans="2:24">
      <c r="B37" s="830"/>
      <c r="C37" s="823"/>
      <c r="D37" s="833"/>
      <c r="E37" s="834"/>
      <c r="F37" s="833"/>
      <c r="G37" s="834"/>
      <c r="H37" s="833"/>
      <c r="I37" s="834"/>
      <c r="J37" s="817"/>
      <c r="K37" s="818"/>
      <c r="L37" s="819"/>
      <c r="M37" s="817"/>
      <c r="N37" s="818"/>
      <c r="O37" s="819"/>
      <c r="P37" s="823" t="s">
        <v>53</v>
      </c>
      <c r="Q37" s="823"/>
      <c r="R37" s="823"/>
      <c r="S37" s="823" t="s">
        <v>54</v>
      </c>
      <c r="T37" s="823"/>
      <c r="U37" s="823"/>
      <c r="V37" s="823" t="s">
        <v>55</v>
      </c>
      <c r="W37" s="823"/>
      <c r="X37" s="824"/>
    </row>
    <row r="38" spans="2:24" ht="79.5" thickBot="1">
      <c r="B38" s="831"/>
      <c r="C38" s="832"/>
      <c r="D38" s="582" t="s">
        <v>118</v>
      </c>
      <c r="E38" s="582" t="s">
        <v>14</v>
      </c>
      <c r="F38" s="582" t="s">
        <v>118</v>
      </c>
      <c r="G38" s="582" t="s">
        <v>14</v>
      </c>
      <c r="H38" s="582" t="s">
        <v>118</v>
      </c>
      <c r="I38" s="582" t="s">
        <v>14</v>
      </c>
      <c r="J38" s="582" t="s">
        <v>110</v>
      </c>
      <c r="K38" s="582" t="s">
        <v>19</v>
      </c>
      <c r="L38" s="582" t="s">
        <v>31</v>
      </c>
      <c r="M38" s="582" t="s">
        <v>110</v>
      </c>
      <c r="N38" s="582" t="s">
        <v>19</v>
      </c>
      <c r="O38" s="582" t="s">
        <v>31</v>
      </c>
      <c r="P38" s="582" t="s">
        <v>112</v>
      </c>
      <c r="Q38" s="582" t="s">
        <v>19</v>
      </c>
      <c r="R38" s="582" t="s">
        <v>31</v>
      </c>
      <c r="S38" s="582" t="s">
        <v>112</v>
      </c>
      <c r="T38" s="582" t="s">
        <v>19</v>
      </c>
      <c r="U38" s="582" t="s">
        <v>31</v>
      </c>
      <c r="V38" s="582" t="s">
        <v>112</v>
      </c>
      <c r="W38" s="582" t="s">
        <v>19</v>
      </c>
      <c r="X38" s="260" t="s">
        <v>31</v>
      </c>
    </row>
    <row r="39" spans="2:24" ht="16.5" thickBot="1">
      <c r="B39" s="261">
        <v>1</v>
      </c>
      <c r="C39" s="262">
        <v>2</v>
      </c>
      <c r="D39" s="262">
        <v>3</v>
      </c>
      <c r="E39" s="263">
        <v>4</v>
      </c>
      <c r="F39" s="262">
        <v>5</v>
      </c>
      <c r="G39" s="262">
        <v>6</v>
      </c>
      <c r="H39" s="263">
        <v>7</v>
      </c>
      <c r="I39" s="262">
        <v>8</v>
      </c>
      <c r="J39" s="262">
        <v>9</v>
      </c>
      <c r="K39" s="263">
        <v>10</v>
      </c>
      <c r="L39" s="262">
        <v>11</v>
      </c>
      <c r="M39" s="262">
        <v>12</v>
      </c>
      <c r="N39" s="263">
        <v>13</v>
      </c>
      <c r="O39" s="262">
        <v>14</v>
      </c>
      <c r="P39" s="262">
        <v>15</v>
      </c>
      <c r="Q39" s="263">
        <v>16</v>
      </c>
      <c r="R39" s="262">
        <v>17</v>
      </c>
      <c r="S39" s="262">
        <v>18</v>
      </c>
      <c r="T39" s="263">
        <v>19</v>
      </c>
      <c r="U39" s="262">
        <v>20</v>
      </c>
      <c r="V39" s="262">
        <v>21</v>
      </c>
      <c r="W39" s="263">
        <v>22</v>
      </c>
      <c r="X39" s="264">
        <v>23</v>
      </c>
    </row>
    <row r="40" spans="2:24" ht="31.5">
      <c r="B40" s="265" t="s">
        <v>1</v>
      </c>
      <c r="C40" s="617" t="s">
        <v>56</v>
      </c>
      <c r="D40" s="266">
        <f t="shared" ref="D40:I40" si="15">D41+D42+D43+D44</f>
        <v>68</v>
      </c>
      <c r="E40" s="266">
        <f t="shared" si="15"/>
        <v>68</v>
      </c>
      <c r="F40" s="266">
        <f t="shared" si="15"/>
        <v>68</v>
      </c>
      <c r="G40" s="266">
        <f t="shared" si="15"/>
        <v>61</v>
      </c>
      <c r="H40" s="266">
        <f t="shared" si="15"/>
        <v>60.7</v>
      </c>
      <c r="I40" s="266">
        <f t="shared" si="15"/>
        <v>61</v>
      </c>
      <c r="J40" s="558">
        <v>57228.79</v>
      </c>
      <c r="K40" s="558">
        <v>57522.44</v>
      </c>
      <c r="L40" s="558">
        <v>57450.28</v>
      </c>
      <c r="M40" s="558">
        <f t="shared" ref="M40:X40" si="16">M41+M42+M43+M44</f>
        <v>35221.61</v>
      </c>
      <c r="N40" s="558">
        <f t="shared" si="16"/>
        <v>36265.99</v>
      </c>
      <c r="O40" s="558">
        <f t="shared" si="16"/>
        <v>36265.99</v>
      </c>
      <c r="P40" s="558">
        <f>P41+P42+P43+P44</f>
        <v>35221.61</v>
      </c>
      <c r="Q40" s="558">
        <f t="shared" ref="Q40:R40" si="17">Q41+Q42+Q43+Q44</f>
        <v>36265.99</v>
      </c>
      <c r="R40" s="558">
        <f t="shared" si="17"/>
        <v>36265.99</v>
      </c>
      <c r="S40" s="266">
        <f t="shared" si="16"/>
        <v>0</v>
      </c>
      <c r="T40" s="618">
        <f t="shared" si="16"/>
        <v>0</v>
      </c>
      <c r="U40" s="266">
        <f t="shared" si="16"/>
        <v>0</v>
      </c>
      <c r="V40" s="266">
        <f t="shared" si="16"/>
        <v>0</v>
      </c>
      <c r="W40" s="266">
        <f t="shared" si="16"/>
        <v>0</v>
      </c>
      <c r="X40" s="619">
        <f t="shared" si="16"/>
        <v>0</v>
      </c>
    </row>
    <row r="41" spans="2:24" ht="31.5">
      <c r="B41" s="270" t="s">
        <v>20</v>
      </c>
      <c r="C41" s="620" t="s">
        <v>57</v>
      </c>
      <c r="D41" s="271">
        <v>3</v>
      </c>
      <c r="E41" s="271">
        <v>3</v>
      </c>
      <c r="F41" s="271">
        <v>3</v>
      </c>
      <c r="G41" s="271">
        <v>3</v>
      </c>
      <c r="H41" s="271">
        <v>3</v>
      </c>
      <c r="I41" s="271">
        <v>3</v>
      </c>
      <c r="J41" s="621" t="s">
        <v>46</v>
      </c>
      <c r="K41" s="621" t="s">
        <v>46</v>
      </c>
      <c r="L41" s="621" t="s">
        <v>46</v>
      </c>
      <c r="M41" s="559">
        <f>P41</f>
        <v>3773.73</v>
      </c>
      <c r="N41" s="559">
        <f t="shared" ref="N41:O44" si="18">Q41</f>
        <v>3698.62</v>
      </c>
      <c r="O41" s="559">
        <f t="shared" si="18"/>
        <v>3698.62</v>
      </c>
      <c r="P41" s="559">
        <v>3773.73</v>
      </c>
      <c r="Q41" s="559">
        <v>3698.62</v>
      </c>
      <c r="R41" s="559">
        <v>3698.62</v>
      </c>
      <c r="S41" s="271"/>
      <c r="T41" s="271">
        <v>0</v>
      </c>
      <c r="U41" s="622">
        <v>0</v>
      </c>
      <c r="V41" s="271"/>
      <c r="W41" s="271"/>
      <c r="X41" s="623"/>
    </row>
    <row r="42" spans="2:24" ht="18.75">
      <c r="B42" s="270" t="s">
        <v>21</v>
      </c>
      <c r="C42" s="620" t="s">
        <v>58</v>
      </c>
      <c r="D42" s="271">
        <v>55</v>
      </c>
      <c r="E42" s="271">
        <v>55</v>
      </c>
      <c r="F42" s="271">
        <v>55</v>
      </c>
      <c r="G42" s="271">
        <v>49</v>
      </c>
      <c r="H42" s="271">
        <v>49.2</v>
      </c>
      <c r="I42" s="271">
        <v>49</v>
      </c>
      <c r="J42" s="621" t="s">
        <v>46</v>
      </c>
      <c r="K42" s="621" t="s">
        <v>46</v>
      </c>
      <c r="L42" s="621" t="s">
        <v>46</v>
      </c>
      <c r="M42" s="559">
        <f t="shared" ref="M42:M44" si="19">P42</f>
        <v>29666.85</v>
      </c>
      <c r="N42" s="559">
        <f t="shared" si="18"/>
        <v>30696.42</v>
      </c>
      <c r="O42" s="559">
        <f t="shared" si="18"/>
        <v>30696.42</v>
      </c>
      <c r="P42" s="559">
        <v>29666.85</v>
      </c>
      <c r="Q42" s="559">
        <v>30696.42</v>
      </c>
      <c r="R42" s="559">
        <v>30696.42</v>
      </c>
      <c r="S42" s="271"/>
      <c r="T42" s="271">
        <v>0</v>
      </c>
      <c r="U42" s="271">
        <v>0</v>
      </c>
      <c r="V42" s="271"/>
      <c r="W42" s="624"/>
      <c r="X42" s="625"/>
    </row>
    <row r="43" spans="2:24" ht="59.25" customHeight="1">
      <c r="B43" s="270" t="s">
        <v>22</v>
      </c>
      <c r="C43" s="620" t="s">
        <v>59</v>
      </c>
      <c r="D43" s="271">
        <v>1</v>
      </c>
      <c r="E43" s="271">
        <v>2</v>
      </c>
      <c r="F43" s="271">
        <v>1</v>
      </c>
      <c r="G43" s="271">
        <v>1</v>
      </c>
      <c r="H43" s="271">
        <v>0</v>
      </c>
      <c r="I43" s="271">
        <v>1</v>
      </c>
      <c r="J43" s="621" t="s">
        <v>46</v>
      </c>
      <c r="K43" s="621" t="s">
        <v>46</v>
      </c>
      <c r="L43" s="621" t="s">
        <v>46</v>
      </c>
      <c r="M43" s="559">
        <f t="shared" si="19"/>
        <v>345.2</v>
      </c>
      <c r="N43" s="559">
        <f t="shared" si="18"/>
        <v>333.21</v>
      </c>
      <c r="O43" s="559">
        <f t="shared" si="18"/>
        <v>333.21</v>
      </c>
      <c r="P43" s="559">
        <v>345.2</v>
      </c>
      <c r="Q43" s="559">
        <v>333.21</v>
      </c>
      <c r="R43" s="626">
        <v>333.21</v>
      </c>
      <c r="S43" s="271"/>
      <c r="T43" s="271">
        <v>0</v>
      </c>
      <c r="U43" s="271">
        <v>0</v>
      </c>
      <c r="V43" s="271"/>
      <c r="W43" s="624"/>
      <c r="X43" s="625"/>
    </row>
    <row r="44" spans="2:24" ht="48" thickBot="1">
      <c r="B44" s="627" t="s">
        <v>23</v>
      </c>
      <c r="C44" s="620" t="s">
        <v>85</v>
      </c>
      <c r="D44" s="628">
        <v>9</v>
      </c>
      <c r="E44" s="628">
        <v>8</v>
      </c>
      <c r="F44" s="628">
        <v>9</v>
      </c>
      <c r="G44" s="628">
        <v>8</v>
      </c>
      <c r="H44" s="628">
        <v>8.5</v>
      </c>
      <c r="I44" s="628">
        <v>8</v>
      </c>
      <c r="J44" s="629" t="s">
        <v>46</v>
      </c>
      <c r="K44" s="629" t="s">
        <v>46</v>
      </c>
      <c r="L44" s="629" t="s">
        <v>46</v>
      </c>
      <c r="M44" s="559">
        <f t="shared" si="19"/>
        <v>1435.83</v>
      </c>
      <c r="N44" s="559">
        <f t="shared" si="18"/>
        <v>1537.74</v>
      </c>
      <c r="O44" s="559">
        <f t="shared" si="18"/>
        <v>1537.74</v>
      </c>
      <c r="P44" s="559">
        <v>1435.83</v>
      </c>
      <c r="Q44" s="559">
        <v>1537.74</v>
      </c>
      <c r="R44" s="559">
        <v>1537.74</v>
      </c>
      <c r="S44" s="628"/>
      <c r="T44" s="628">
        <v>0</v>
      </c>
      <c r="U44" s="628">
        <v>0</v>
      </c>
      <c r="V44" s="628"/>
      <c r="W44" s="630"/>
      <c r="X44" s="631"/>
    </row>
    <row r="45" spans="2:24" ht="21" thickBot="1">
      <c r="B45" s="282">
        <v>601</v>
      </c>
    </row>
    <row r="46" spans="2:24">
      <c r="B46" s="829"/>
      <c r="C46" s="820" t="s">
        <v>0</v>
      </c>
      <c r="D46" s="814" t="s">
        <v>38</v>
      </c>
      <c r="E46" s="815"/>
      <c r="F46" s="814" t="s">
        <v>39</v>
      </c>
      <c r="G46" s="815"/>
      <c r="H46" s="814" t="s">
        <v>37</v>
      </c>
      <c r="I46" s="815"/>
      <c r="J46" s="814" t="s">
        <v>74</v>
      </c>
      <c r="K46" s="815"/>
      <c r="L46" s="816"/>
      <c r="M46" s="814" t="s">
        <v>36</v>
      </c>
      <c r="N46" s="815"/>
      <c r="O46" s="816"/>
      <c r="P46" s="820" t="s">
        <v>32</v>
      </c>
      <c r="Q46" s="820"/>
      <c r="R46" s="820"/>
      <c r="S46" s="820"/>
      <c r="T46" s="820"/>
      <c r="U46" s="820"/>
      <c r="V46" s="820"/>
      <c r="W46" s="821"/>
      <c r="X46" s="822"/>
    </row>
    <row r="47" spans="2:24">
      <c r="B47" s="830"/>
      <c r="C47" s="823"/>
      <c r="D47" s="833"/>
      <c r="E47" s="834"/>
      <c r="F47" s="833"/>
      <c r="G47" s="834"/>
      <c r="H47" s="833"/>
      <c r="I47" s="834"/>
      <c r="J47" s="817"/>
      <c r="K47" s="818"/>
      <c r="L47" s="819"/>
      <c r="M47" s="817"/>
      <c r="N47" s="818"/>
      <c r="O47" s="819"/>
      <c r="P47" s="823" t="s">
        <v>53</v>
      </c>
      <c r="Q47" s="823"/>
      <c r="R47" s="823"/>
      <c r="S47" s="823" t="s">
        <v>54</v>
      </c>
      <c r="T47" s="823"/>
      <c r="U47" s="823"/>
      <c r="V47" s="823" t="s">
        <v>55</v>
      </c>
      <c r="W47" s="823"/>
      <c r="X47" s="824"/>
    </row>
    <row r="48" spans="2:24" ht="79.5" thickBot="1">
      <c r="B48" s="831"/>
      <c r="C48" s="832"/>
      <c r="D48" s="582" t="s">
        <v>108</v>
      </c>
      <c r="E48" s="582" t="s">
        <v>14</v>
      </c>
      <c r="F48" s="582" t="s">
        <v>109</v>
      </c>
      <c r="G48" s="582" t="s">
        <v>14</v>
      </c>
      <c r="H48" s="582" t="s">
        <v>109</v>
      </c>
      <c r="I48" s="582" t="s">
        <v>14</v>
      </c>
      <c r="J48" s="582" t="s">
        <v>110</v>
      </c>
      <c r="K48" s="582" t="s">
        <v>19</v>
      </c>
      <c r="L48" s="582" t="s">
        <v>31</v>
      </c>
      <c r="M48" s="582" t="s">
        <v>110</v>
      </c>
      <c r="N48" s="582" t="s">
        <v>19</v>
      </c>
      <c r="O48" s="582" t="s">
        <v>31</v>
      </c>
      <c r="P48" s="582" t="s">
        <v>110</v>
      </c>
      <c r="Q48" s="582" t="s">
        <v>19</v>
      </c>
      <c r="R48" s="582" t="s">
        <v>31</v>
      </c>
      <c r="S48" s="582" t="s">
        <v>110</v>
      </c>
      <c r="T48" s="582" t="s">
        <v>19</v>
      </c>
      <c r="U48" s="582" t="s">
        <v>31</v>
      </c>
      <c r="V48" s="582" t="s">
        <v>110</v>
      </c>
      <c r="W48" s="582" t="s">
        <v>19</v>
      </c>
      <c r="X48" s="260" t="s">
        <v>31</v>
      </c>
    </row>
    <row r="49" spans="2:24" ht="16.5" thickBot="1">
      <c r="B49" s="261">
        <v>1</v>
      </c>
      <c r="C49" s="262">
        <v>2</v>
      </c>
      <c r="D49" s="262">
        <v>3</v>
      </c>
      <c r="E49" s="263">
        <v>4</v>
      </c>
      <c r="F49" s="262">
        <v>5</v>
      </c>
      <c r="G49" s="262">
        <v>6</v>
      </c>
      <c r="H49" s="263">
        <v>7</v>
      </c>
      <c r="I49" s="262">
        <v>8</v>
      </c>
      <c r="J49" s="262">
        <v>9</v>
      </c>
      <c r="K49" s="263">
        <v>10</v>
      </c>
      <c r="L49" s="262">
        <v>11</v>
      </c>
      <c r="M49" s="262">
        <v>12</v>
      </c>
      <c r="N49" s="263">
        <v>13</v>
      </c>
      <c r="O49" s="262">
        <v>14</v>
      </c>
      <c r="P49" s="262">
        <v>15</v>
      </c>
      <c r="Q49" s="263">
        <v>16</v>
      </c>
      <c r="R49" s="262">
        <v>17</v>
      </c>
      <c r="S49" s="262">
        <v>18</v>
      </c>
      <c r="T49" s="263">
        <v>19</v>
      </c>
      <c r="U49" s="262">
        <v>20</v>
      </c>
      <c r="V49" s="262">
        <v>21</v>
      </c>
      <c r="W49" s="263">
        <v>22</v>
      </c>
      <c r="X49" s="264">
        <v>23</v>
      </c>
    </row>
    <row r="50" spans="2:24" ht="31.5">
      <c r="B50" s="265" t="s">
        <v>1</v>
      </c>
      <c r="C50" s="617" t="s">
        <v>56</v>
      </c>
      <c r="D50" s="632">
        <f t="shared" ref="D50:X50" si="20">D51+D52+D53+D54</f>
        <v>161</v>
      </c>
      <c r="E50" s="632">
        <f t="shared" si="20"/>
        <v>161</v>
      </c>
      <c r="F50" s="632">
        <f>F51+F52+F53+F54</f>
        <v>155</v>
      </c>
      <c r="G50" s="632">
        <f t="shared" si="20"/>
        <v>156</v>
      </c>
      <c r="H50" s="632">
        <f>H51+H52+H53+H54</f>
        <v>149.80000000000001</v>
      </c>
      <c r="I50" s="632">
        <f t="shared" si="20"/>
        <v>153</v>
      </c>
      <c r="J50" s="633">
        <v>134632.29</v>
      </c>
      <c r="K50" s="633">
        <v>133589.29</v>
      </c>
      <c r="L50" s="633">
        <v>133529.54999999999</v>
      </c>
      <c r="M50" s="634">
        <f t="shared" ref="M50:O52" si="21">P50+S50</f>
        <v>93851.78</v>
      </c>
      <c r="N50" s="634">
        <f>Q50+T50</f>
        <v>93588.489999999991</v>
      </c>
      <c r="O50" s="634">
        <f>R50+U50</f>
        <v>93585.42</v>
      </c>
      <c r="P50" s="633">
        <f t="shared" si="20"/>
        <v>93109.41</v>
      </c>
      <c r="Q50" s="633">
        <f t="shared" si="20"/>
        <v>92843.76</v>
      </c>
      <c r="R50" s="633">
        <f t="shared" si="20"/>
        <v>92840.69</v>
      </c>
      <c r="S50" s="633">
        <f t="shared" si="20"/>
        <v>742.37</v>
      </c>
      <c r="T50" s="633">
        <f t="shared" si="20"/>
        <v>744.73</v>
      </c>
      <c r="U50" s="633">
        <f t="shared" si="20"/>
        <v>744.73</v>
      </c>
      <c r="V50" s="632">
        <f t="shared" si="20"/>
        <v>0</v>
      </c>
      <c r="W50" s="632">
        <f t="shared" si="20"/>
        <v>0</v>
      </c>
      <c r="X50" s="635">
        <f t="shared" si="20"/>
        <v>0</v>
      </c>
    </row>
    <row r="51" spans="2:24" ht="31.5">
      <c r="B51" s="270" t="s">
        <v>20</v>
      </c>
      <c r="C51" s="620" t="s">
        <v>57</v>
      </c>
      <c r="D51" s="636">
        <v>1</v>
      </c>
      <c r="E51" s="636">
        <v>1</v>
      </c>
      <c r="F51" s="636">
        <v>1</v>
      </c>
      <c r="G51" s="636">
        <v>1</v>
      </c>
      <c r="H51" s="636">
        <v>1</v>
      </c>
      <c r="I51" s="636">
        <v>1</v>
      </c>
      <c r="J51" s="529" t="s">
        <v>46</v>
      </c>
      <c r="K51" s="529" t="s">
        <v>46</v>
      </c>
      <c r="L51" s="529" t="s">
        <v>46</v>
      </c>
      <c r="M51" s="634">
        <f>P51+S51</f>
        <v>1487.31</v>
      </c>
      <c r="N51" s="634">
        <f>Q51+T51</f>
        <v>1838.56</v>
      </c>
      <c r="O51" s="634">
        <f>R51+U51</f>
        <v>1838.56</v>
      </c>
      <c r="P51" s="634">
        <v>1487.31</v>
      </c>
      <c r="Q51" s="634">
        <v>1838.56</v>
      </c>
      <c r="R51" s="612">
        <v>1838.56</v>
      </c>
      <c r="S51" s="634">
        <v>0</v>
      </c>
      <c r="T51" s="634">
        <v>0</v>
      </c>
      <c r="U51" s="612">
        <v>0</v>
      </c>
      <c r="V51" s="637"/>
      <c r="W51" s="637"/>
      <c r="X51" s="638"/>
    </row>
    <row r="52" spans="2:24" ht="18">
      <c r="B52" s="270" t="s">
        <v>21</v>
      </c>
      <c r="C52" s="620" t="s">
        <v>58</v>
      </c>
      <c r="D52" s="636">
        <v>156</v>
      </c>
      <c r="E52" s="636">
        <v>156</v>
      </c>
      <c r="F52" s="636">
        <v>150</v>
      </c>
      <c r="G52" s="636">
        <v>151</v>
      </c>
      <c r="H52" s="636">
        <v>146.9</v>
      </c>
      <c r="I52" s="636">
        <v>148</v>
      </c>
      <c r="J52" s="529" t="s">
        <v>46</v>
      </c>
      <c r="K52" s="529" t="s">
        <v>46</v>
      </c>
      <c r="L52" s="529" t="s">
        <v>46</v>
      </c>
      <c r="M52" s="634">
        <f t="shared" si="21"/>
        <v>90385.48</v>
      </c>
      <c r="N52" s="634">
        <f t="shared" si="21"/>
        <v>89927.15</v>
      </c>
      <c r="O52" s="634">
        <f t="shared" si="21"/>
        <v>89924.08</v>
      </c>
      <c r="P52" s="634">
        <v>89643.11</v>
      </c>
      <c r="Q52" s="634">
        <v>89182.42</v>
      </c>
      <c r="R52" s="634">
        <v>89179.35</v>
      </c>
      <c r="S52" s="634">
        <v>742.37</v>
      </c>
      <c r="T52" s="634">
        <v>744.73</v>
      </c>
      <c r="U52" s="634">
        <v>744.73</v>
      </c>
      <c r="V52" s="637"/>
      <c r="W52" s="639"/>
      <c r="X52" s="640"/>
    </row>
    <row r="53" spans="2:24" ht="62.25" customHeight="1">
      <c r="B53" s="270" t="s">
        <v>22</v>
      </c>
      <c r="C53" s="620" t="s">
        <v>59</v>
      </c>
      <c r="D53" s="636">
        <v>4</v>
      </c>
      <c r="E53" s="636">
        <v>4</v>
      </c>
      <c r="F53" s="636">
        <v>4</v>
      </c>
      <c r="G53" s="636">
        <v>4</v>
      </c>
      <c r="H53" s="636">
        <v>1.9</v>
      </c>
      <c r="I53" s="636">
        <v>4</v>
      </c>
      <c r="J53" s="529" t="s">
        <v>46</v>
      </c>
      <c r="K53" s="529" t="s">
        <v>46</v>
      </c>
      <c r="L53" s="529" t="s">
        <v>46</v>
      </c>
      <c r="M53" s="634">
        <f>P53+S53</f>
        <v>1978.99</v>
      </c>
      <c r="N53" s="634">
        <f>Q53+T53</f>
        <v>1822.78</v>
      </c>
      <c r="O53" s="634">
        <f>R53+U53</f>
        <v>1822.78</v>
      </c>
      <c r="P53" s="634">
        <v>1978.99</v>
      </c>
      <c r="Q53" s="634">
        <v>1822.78</v>
      </c>
      <c r="R53" s="634">
        <v>1822.78</v>
      </c>
      <c r="S53" s="634"/>
      <c r="T53" s="634">
        <v>0</v>
      </c>
      <c r="U53" s="634">
        <v>0</v>
      </c>
      <c r="V53" s="637"/>
      <c r="W53" s="639"/>
      <c r="X53" s="640"/>
    </row>
    <row r="54" spans="2:24" ht="48" thickBot="1">
      <c r="B54" s="641" t="s">
        <v>23</v>
      </c>
      <c r="C54" s="620" t="s">
        <v>85</v>
      </c>
      <c r="D54" s="642"/>
      <c r="E54" s="642"/>
      <c r="F54" s="642"/>
      <c r="G54" s="642"/>
      <c r="H54" s="642"/>
      <c r="I54" s="642"/>
      <c r="J54" s="643" t="s">
        <v>46</v>
      </c>
      <c r="K54" s="643" t="s">
        <v>46</v>
      </c>
      <c r="L54" s="643" t="s">
        <v>46</v>
      </c>
      <c r="M54" s="642">
        <f>P54+S54+V54</f>
        <v>0</v>
      </c>
      <c r="N54" s="642">
        <f>Q54+T54+W54</f>
        <v>0</v>
      </c>
      <c r="O54" s="642">
        <f>R54+U54+X54</f>
        <v>0</v>
      </c>
      <c r="P54" s="642"/>
      <c r="Q54" s="642"/>
      <c r="R54" s="642"/>
      <c r="S54" s="642"/>
      <c r="T54" s="642"/>
      <c r="U54" s="642"/>
      <c r="V54" s="642"/>
      <c r="W54" s="644"/>
      <c r="X54" s="645"/>
    </row>
    <row r="55" spans="2:24" ht="21" thickBot="1">
      <c r="B55" s="282">
        <v>602</v>
      </c>
    </row>
    <row r="56" spans="2:24">
      <c r="B56" s="829"/>
      <c r="C56" s="820" t="s">
        <v>0</v>
      </c>
      <c r="D56" s="814" t="s">
        <v>38</v>
      </c>
      <c r="E56" s="815"/>
      <c r="F56" s="814" t="s">
        <v>39</v>
      </c>
      <c r="G56" s="815"/>
      <c r="H56" s="814" t="s">
        <v>37</v>
      </c>
      <c r="I56" s="815"/>
      <c r="J56" s="814" t="s">
        <v>74</v>
      </c>
      <c r="K56" s="815"/>
      <c r="L56" s="816"/>
      <c r="M56" s="814" t="s">
        <v>36</v>
      </c>
      <c r="N56" s="815"/>
      <c r="O56" s="816"/>
      <c r="P56" s="820" t="s">
        <v>32</v>
      </c>
      <c r="Q56" s="820"/>
      <c r="R56" s="820"/>
      <c r="S56" s="820"/>
      <c r="T56" s="820"/>
      <c r="U56" s="820"/>
      <c r="V56" s="820"/>
      <c r="W56" s="821"/>
      <c r="X56" s="822"/>
    </row>
    <row r="57" spans="2:24">
      <c r="B57" s="830"/>
      <c r="C57" s="823"/>
      <c r="D57" s="833"/>
      <c r="E57" s="834"/>
      <c r="F57" s="833"/>
      <c r="G57" s="834"/>
      <c r="H57" s="833"/>
      <c r="I57" s="834"/>
      <c r="J57" s="817"/>
      <c r="K57" s="818"/>
      <c r="L57" s="819"/>
      <c r="M57" s="817"/>
      <c r="N57" s="818"/>
      <c r="O57" s="819"/>
      <c r="P57" s="823" t="s">
        <v>53</v>
      </c>
      <c r="Q57" s="823"/>
      <c r="R57" s="823"/>
      <c r="S57" s="823" t="s">
        <v>54</v>
      </c>
      <c r="T57" s="823"/>
      <c r="U57" s="823"/>
      <c r="V57" s="823" t="s">
        <v>55</v>
      </c>
      <c r="W57" s="823"/>
      <c r="X57" s="824"/>
    </row>
    <row r="58" spans="2:24" ht="79.5" thickBot="1">
      <c r="B58" s="831"/>
      <c r="C58" s="832"/>
      <c r="D58" s="582" t="s">
        <v>108</v>
      </c>
      <c r="E58" s="582" t="s">
        <v>14</v>
      </c>
      <c r="F58" s="582" t="s">
        <v>109</v>
      </c>
      <c r="G58" s="582" t="s">
        <v>14</v>
      </c>
      <c r="H58" s="582" t="s">
        <v>109</v>
      </c>
      <c r="I58" s="582" t="s">
        <v>14</v>
      </c>
      <c r="J58" s="582" t="s">
        <v>110</v>
      </c>
      <c r="K58" s="582" t="s">
        <v>19</v>
      </c>
      <c r="L58" s="582" t="s">
        <v>31</v>
      </c>
      <c r="M58" s="582" t="s">
        <v>110</v>
      </c>
      <c r="N58" s="582" t="s">
        <v>19</v>
      </c>
      <c r="O58" s="582" t="s">
        <v>31</v>
      </c>
      <c r="P58" s="582" t="s">
        <v>110</v>
      </c>
      <c r="Q58" s="582" t="s">
        <v>19</v>
      </c>
      <c r="R58" s="582" t="s">
        <v>31</v>
      </c>
      <c r="S58" s="582" t="s">
        <v>110</v>
      </c>
      <c r="T58" s="582" t="s">
        <v>19</v>
      </c>
      <c r="U58" s="582" t="s">
        <v>31</v>
      </c>
      <c r="V58" s="582" t="s">
        <v>110</v>
      </c>
      <c r="W58" s="582" t="s">
        <v>19</v>
      </c>
      <c r="X58" s="260" t="s">
        <v>31</v>
      </c>
    </row>
    <row r="59" spans="2:24" ht="16.5" thickBot="1">
      <c r="B59" s="261">
        <v>1</v>
      </c>
      <c r="C59" s="262">
        <v>2</v>
      </c>
      <c r="D59" s="262">
        <v>3</v>
      </c>
      <c r="E59" s="263">
        <v>4</v>
      </c>
      <c r="F59" s="262">
        <v>5</v>
      </c>
      <c r="G59" s="262">
        <v>6</v>
      </c>
      <c r="H59" s="263">
        <v>7</v>
      </c>
      <c r="I59" s="262">
        <v>8</v>
      </c>
      <c r="J59" s="262">
        <v>9</v>
      </c>
      <c r="K59" s="263">
        <v>10</v>
      </c>
      <c r="L59" s="262">
        <v>11</v>
      </c>
      <c r="M59" s="262">
        <v>12</v>
      </c>
      <c r="N59" s="263">
        <v>13</v>
      </c>
      <c r="O59" s="262">
        <v>14</v>
      </c>
      <c r="P59" s="262">
        <v>15</v>
      </c>
      <c r="Q59" s="263">
        <v>16</v>
      </c>
      <c r="R59" s="262">
        <v>17</v>
      </c>
      <c r="S59" s="262">
        <v>18</v>
      </c>
      <c r="T59" s="263">
        <v>19</v>
      </c>
      <c r="U59" s="262">
        <v>20</v>
      </c>
      <c r="V59" s="262">
        <v>21</v>
      </c>
      <c r="W59" s="263">
        <v>22</v>
      </c>
      <c r="X59" s="264">
        <v>23</v>
      </c>
    </row>
    <row r="60" spans="2:24" ht="31.5">
      <c r="B60" s="265" t="s">
        <v>1</v>
      </c>
      <c r="C60" s="617" t="s">
        <v>56</v>
      </c>
      <c r="D60" s="646">
        <v>118</v>
      </c>
      <c r="E60" s="646">
        <v>118</v>
      </c>
      <c r="F60" s="646">
        <v>118</v>
      </c>
      <c r="G60" s="646">
        <v>118</v>
      </c>
      <c r="H60" s="646">
        <v>118</v>
      </c>
      <c r="I60" s="646">
        <v>118</v>
      </c>
      <c r="J60" s="647">
        <v>85041.56</v>
      </c>
      <c r="K60" s="647">
        <f>85204.28+0.01</f>
        <v>85204.29</v>
      </c>
      <c r="L60" s="647">
        <v>85161.82</v>
      </c>
      <c r="M60" s="647">
        <v>56428.69</v>
      </c>
      <c r="N60" s="647">
        <v>56589.85</v>
      </c>
      <c r="O60" s="647">
        <f>O62+O63+O64</f>
        <v>56589.85</v>
      </c>
      <c r="P60" s="647">
        <v>56428.69</v>
      </c>
      <c r="Q60" s="647">
        <v>56589.85</v>
      </c>
      <c r="R60" s="647">
        <f>R62+R63+R64</f>
        <v>56589.88</v>
      </c>
      <c r="S60" s="648">
        <f t="shared" ref="S60:X60" si="22">S61+S62+S63+S64</f>
        <v>0</v>
      </c>
      <c r="T60" s="648">
        <f t="shared" si="22"/>
        <v>0</v>
      </c>
      <c r="U60" s="648">
        <f t="shared" si="22"/>
        <v>0</v>
      </c>
      <c r="V60" s="648">
        <f t="shared" si="22"/>
        <v>0</v>
      </c>
      <c r="W60" s="648">
        <f t="shared" si="22"/>
        <v>0</v>
      </c>
      <c r="X60" s="649">
        <f t="shared" si="22"/>
        <v>0</v>
      </c>
    </row>
    <row r="61" spans="2:24" ht="31.5">
      <c r="B61" s="270" t="s">
        <v>20</v>
      </c>
      <c r="C61" s="620" t="s">
        <v>57</v>
      </c>
      <c r="D61" s="650"/>
      <c r="E61" s="651"/>
      <c r="F61" s="650"/>
      <c r="G61" s="651"/>
      <c r="H61" s="651"/>
      <c r="I61" s="651"/>
      <c r="J61" s="652" t="s">
        <v>46</v>
      </c>
      <c r="K61" s="652" t="s">
        <v>46</v>
      </c>
      <c r="L61" s="652" t="s">
        <v>46</v>
      </c>
      <c r="M61" s="653"/>
      <c r="N61" s="653"/>
      <c r="O61" s="653"/>
      <c r="P61" s="650"/>
      <c r="Q61" s="650"/>
      <c r="R61" s="651"/>
      <c r="S61" s="654"/>
      <c r="T61" s="654"/>
      <c r="U61" s="654"/>
      <c r="V61" s="654"/>
      <c r="W61" s="654"/>
      <c r="X61" s="655"/>
    </row>
    <row r="62" spans="2:24" ht="20.25">
      <c r="B62" s="270" t="s">
        <v>21</v>
      </c>
      <c r="C62" s="620" t="s">
        <v>58</v>
      </c>
      <c r="D62" s="650">
        <v>87</v>
      </c>
      <c r="E62" s="650">
        <v>87</v>
      </c>
      <c r="F62" s="650">
        <v>87</v>
      </c>
      <c r="G62" s="650">
        <v>87</v>
      </c>
      <c r="H62" s="650">
        <v>87</v>
      </c>
      <c r="I62" s="650">
        <v>87</v>
      </c>
      <c r="J62" s="652" t="s">
        <v>46</v>
      </c>
      <c r="K62" s="652" t="s">
        <v>46</v>
      </c>
      <c r="L62" s="652" t="s">
        <v>46</v>
      </c>
      <c r="M62" s="653">
        <v>45547.41</v>
      </c>
      <c r="N62" s="653">
        <v>44950.89</v>
      </c>
      <c r="O62" s="653">
        <v>44950.89</v>
      </c>
      <c r="P62" s="653">
        <v>45547.41</v>
      </c>
      <c r="Q62" s="653">
        <f>44950.89-0.01</f>
        <v>44950.879999999997</v>
      </c>
      <c r="R62" s="653">
        <v>44950.89</v>
      </c>
      <c r="S62" s="654"/>
      <c r="T62" s="654"/>
      <c r="U62" s="654"/>
      <c r="V62" s="654"/>
      <c r="W62" s="656"/>
      <c r="X62" s="657"/>
    </row>
    <row r="63" spans="2:24" ht="63">
      <c r="B63" s="270" t="s">
        <v>22</v>
      </c>
      <c r="C63" s="620" t="s">
        <v>59</v>
      </c>
      <c r="D63" s="650">
        <v>23</v>
      </c>
      <c r="E63" s="650">
        <v>23</v>
      </c>
      <c r="F63" s="650">
        <v>23</v>
      </c>
      <c r="G63" s="650">
        <v>23</v>
      </c>
      <c r="H63" s="650">
        <v>23</v>
      </c>
      <c r="I63" s="650">
        <v>23</v>
      </c>
      <c r="J63" s="652" t="s">
        <v>46</v>
      </c>
      <c r="K63" s="652" t="s">
        <v>46</v>
      </c>
      <c r="L63" s="652" t="s">
        <v>46</v>
      </c>
      <c r="M63" s="653">
        <v>9642.17</v>
      </c>
      <c r="N63" s="653">
        <v>9728.89</v>
      </c>
      <c r="O63" s="653">
        <v>9728.89</v>
      </c>
      <c r="P63" s="653">
        <v>9642.17</v>
      </c>
      <c r="Q63" s="653">
        <f>9728.89+0.03</f>
        <v>9728.92</v>
      </c>
      <c r="R63" s="653">
        <f>9728.89+0.03</f>
        <v>9728.92</v>
      </c>
      <c r="S63" s="654"/>
      <c r="T63" s="654"/>
      <c r="U63" s="654"/>
      <c r="V63" s="654"/>
      <c r="W63" s="656"/>
      <c r="X63" s="657"/>
    </row>
    <row r="64" spans="2:24" ht="48" thickBot="1">
      <c r="B64" s="627" t="s">
        <v>23</v>
      </c>
      <c r="C64" s="620" t="s">
        <v>85</v>
      </c>
      <c r="D64" s="658">
        <v>8</v>
      </c>
      <c r="E64" s="658">
        <v>8</v>
      </c>
      <c r="F64" s="658">
        <v>8</v>
      </c>
      <c r="G64" s="658">
        <v>8</v>
      </c>
      <c r="H64" s="658">
        <v>8</v>
      </c>
      <c r="I64" s="658">
        <v>8</v>
      </c>
      <c r="J64" s="659" t="s">
        <v>46</v>
      </c>
      <c r="K64" s="659" t="s">
        <v>46</v>
      </c>
      <c r="L64" s="659" t="s">
        <v>46</v>
      </c>
      <c r="M64" s="653">
        <f>P64</f>
        <v>1239.0999999999999</v>
      </c>
      <c r="N64" s="660">
        <v>1910.07</v>
      </c>
      <c r="O64" s="660">
        <v>1910.07</v>
      </c>
      <c r="P64" s="661">
        <v>1239.0999999999999</v>
      </c>
      <c r="Q64" s="661">
        <v>1910.07</v>
      </c>
      <c r="R64" s="660">
        <v>1910.07</v>
      </c>
      <c r="S64" s="662"/>
      <c r="T64" s="662"/>
      <c r="U64" s="662"/>
      <c r="V64" s="662"/>
      <c r="W64" s="663"/>
      <c r="X64" s="664"/>
    </row>
    <row r="65" spans="2:24" ht="21" thickBot="1">
      <c r="B65" s="282">
        <v>604</v>
      </c>
    </row>
    <row r="66" spans="2:24">
      <c r="B66" s="829"/>
      <c r="C66" s="820" t="s">
        <v>0</v>
      </c>
      <c r="D66" s="814" t="s">
        <v>38</v>
      </c>
      <c r="E66" s="815"/>
      <c r="F66" s="814" t="s">
        <v>39</v>
      </c>
      <c r="G66" s="815"/>
      <c r="H66" s="814" t="s">
        <v>37</v>
      </c>
      <c r="I66" s="815"/>
      <c r="J66" s="814" t="s">
        <v>74</v>
      </c>
      <c r="K66" s="815"/>
      <c r="L66" s="816"/>
      <c r="M66" s="814" t="s">
        <v>36</v>
      </c>
      <c r="N66" s="815"/>
      <c r="O66" s="816"/>
      <c r="P66" s="820" t="s">
        <v>32</v>
      </c>
      <c r="Q66" s="820"/>
      <c r="R66" s="820"/>
      <c r="S66" s="820"/>
      <c r="T66" s="820"/>
      <c r="U66" s="820"/>
      <c r="V66" s="820"/>
      <c r="W66" s="821"/>
      <c r="X66" s="822"/>
    </row>
    <row r="67" spans="2:24">
      <c r="B67" s="830"/>
      <c r="C67" s="823"/>
      <c r="D67" s="833"/>
      <c r="E67" s="834"/>
      <c r="F67" s="833"/>
      <c r="G67" s="834"/>
      <c r="H67" s="833"/>
      <c r="I67" s="834"/>
      <c r="J67" s="817"/>
      <c r="K67" s="818"/>
      <c r="L67" s="819"/>
      <c r="M67" s="817"/>
      <c r="N67" s="818"/>
      <c r="O67" s="819"/>
      <c r="P67" s="823" t="s">
        <v>53</v>
      </c>
      <c r="Q67" s="823"/>
      <c r="R67" s="823"/>
      <c r="S67" s="823" t="s">
        <v>54</v>
      </c>
      <c r="T67" s="823"/>
      <c r="U67" s="823"/>
      <c r="V67" s="823" t="s">
        <v>55</v>
      </c>
      <c r="W67" s="823"/>
      <c r="X67" s="824"/>
    </row>
    <row r="68" spans="2:24" ht="79.5" thickBot="1">
      <c r="B68" s="831"/>
      <c r="C68" s="832"/>
      <c r="D68" s="582" t="s">
        <v>108</v>
      </c>
      <c r="E68" s="582" t="s">
        <v>14</v>
      </c>
      <c r="F68" s="582" t="s">
        <v>109</v>
      </c>
      <c r="G68" s="582" t="s">
        <v>14</v>
      </c>
      <c r="H68" s="582" t="s">
        <v>109</v>
      </c>
      <c r="I68" s="582" t="s">
        <v>14</v>
      </c>
      <c r="J68" s="582" t="s">
        <v>110</v>
      </c>
      <c r="K68" s="582" t="s">
        <v>19</v>
      </c>
      <c r="L68" s="582" t="s">
        <v>31</v>
      </c>
      <c r="M68" s="582" t="s">
        <v>110</v>
      </c>
      <c r="N68" s="582" t="s">
        <v>19</v>
      </c>
      <c r="O68" s="582" t="s">
        <v>31</v>
      </c>
      <c r="P68" s="582" t="s">
        <v>110</v>
      </c>
      <c r="Q68" s="582" t="s">
        <v>19</v>
      </c>
      <c r="R68" s="582" t="s">
        <v>31</v>
      </c>
      <c r="S68" s="582" t="s">
        <v>110</v>
      </c>
      <c r="T68" s="582" t="s">
        <v>19</v>
      </c>
      <c r="U68" s="582" t="s">
        <v>31</v>
      </c>
      <c r="V68" s="582" t="s">
        <v>110</v>
      </c>
      <c r="W68" s="582" t="s">
        <v>19</v>
      </c>
      <c r="X68" s="260" t="s">
        <v>31</v>
      </c>
    </row>
    <row r="69" spans="2:24" ht="16.5" thickBot="1">
      <c r="B69" s="261">
        <v>1</v>
      </c>
      <c r="C69" s="262">
        <v>2</v>
      </c>
      <c r="D69" s="262">
        <v>3</v>
      </c>
      <c r="E69" s="263">
        <v>4</v>
      </c>
      <c r="F69" s="262">
        <v>5</v>
      </c>
      <c r="G69" s="262">
        <v>6</v>
      </c>
      <c r="H69" s="263">
        <v>7</v>
      </c>
      <c r="I69" s="262">
        <v>8</v>
      </c>
      <c r="J69" s="262">
        <v>9</v>
      </c>
      <c r="K69" s="263">
        <v>10</v>
      </c>
      <c r="L69" s="262">
        <v>11</v>
      </c>
      <c r="M69" s="262">
        <v>12</v>
      </c>
      <c r="N69" s="263">
        <v>13</v>
      </c>
      <c r="O69" s="262">
        <v>14</v>
      </c>
      <c r="P69" s="262">
        <v>15</v>
      </c>
      <c r="Q69" s="263">
        <v>16</v>
      </c>
      <c r="R69" s="262">
        <v>17</v>
      </c>
      <c r="S69" s="262">
        <v>18</v>
      </c>
      <c r="T69" s="263">
        <v>19</v>
      </c>
      <c r="U69" s="262">
        <v>20</v>
      </c>
      <c r="V69" s="262">
        <v>21</v>
      </c>
      <c r="W69" s="263">
        <v>22</v>
      </c>
      <c r="X69" s="264">
        <v>23</v>
      </c>
    </row>
    <row r="70" spans="2:24" ht="31.5">
      <c r="B70" s="265" t="s">
        <v>1</v>
      </c>
      <c r="C70" s="617" t="s">
        <v>56</v>
      </c>
      <c r="D70" s="31">
        <v>71</v>
      </c>
      <c r="E70" s="31">
        <v>71</v>
      </c>
      <c r="F70" s="31">
        <v>67</v>
      </c>
      <c r="G70" s="31">
        <f>G72+G73+G74</f>
        <v>69</v>
      </c>
      <c r="H70" s="285">
        <v>68</v>
      </c>
      <c r="I70" s="285">
        <f>I72+I73+I74</f>
        <v>70</v>
      </c>
      <c r="J70" s="290">
        <v>54466.7</v>
      </c>
      <c r="K70" s="290">
        <v>54220.26</v>
      </c>
      <c r="L70" s="290">
        <v>54211.839999999997</v>
      </c>
      <c r="M70" s="290">
        <f>M72+M73+M74</f>
        <v>37778.9</v>
      </c>
      <c r="N70" s="290">
        <f>N71+N72+N73+N74</f>
        <v>37922.120000000003</v>
      </c>
      <c r="O70" s="290">
        <f>O72+O73+O74</f>
        <v>37922.120000000003</v>
      </c>
      <c r="P70" s="290">
        <f>P72+P73+P74</f>
        <v>37778.9</v>
      </c>
      <c r="Q70" s="290">
        <f>Q72+Q73+Q74</f>
        <v>37922.120000000003</v>
      </c>
      <c r="R70" s="290">
        <f>R72+R73+R74</f>
        <v>37922.120000000003</v>
      </c>
      <c r="S70" s="291">
        <v>0</v>
      </c>
      <c r="T70" s="292">
        <v>0</v>
      </c>
      <c r="U70" s="292">
        <f>U72+U73+U74</f>
        <v>0</v>
      </c>
      <c r="V70" s="31">
        <v>0</v>
      </c>
      <c r="W70" s="31">
        <v>0</v>
      </c>
      <c r="X70" s="293">
        <v>0</v>
      </c>
    </row>
    <row r="71" spans="2:24" ht="31.5">
      <c r="B71" s="270" t="s">
        <v>20</v>
      </c>
      <c r="C71" s="620" t="s">
        <v>57</v>
      </c>
      <c r="D71" s="286">
        <v>0</v>
      </c>
      <c r="E71" s="286">
        <v>0</v>
      </c>
      <c r="F71" s="286">
        <v>0</v>
      </c>
      <c r="G71" s="286">
        <v>0</v>
      </c>
      <c r="H71" s="287">
        <v>0</v>
      </c>
      <c r="I71" s="287">
        <v>0</v>
      </c>
      <c r="J71" s="294" t="s">
        <v>46</v>
      </c>
      <c r="K71" s="294" t="s">
        <v>46</v>
      </c>
      <c r="L71" s="294" t="s">
        <v>46</v>
      </c>
      <c r="M71" s="290">
        <v>0</v>
      </c>
      <c r="N71" s="290">
        <v>0</v>
      </c>
      <c r="O71" s="290">
        <f t="shared" ref="O71" si="23">R71</f>
        <v>0</v>
      </c>
      <c r="P71" s="290">
        <v>0</v>
      </c>
      <c r="Q71" s="290">
        <v>0</v>
      </c>
      <c r="R71" s="290">
        <f t="shared" ref="R71" si="24">U71</f>
        <v>0</v>
      </c>
      <c r="S71" s="291">
        <v>0</v>
      </c>
      <c r="T71" s="292">
        <v>0</v>
      </c>
      <c r="U71" s="292">
        <v>0</v>
      </c>
      <c r="V71" s="31">
        <v>0</v>
      </c>
      <c r="W71" s="31">
        <v>0</v>
      </c>
      <c r="X71" s="293">
        <v>0</v>
      </c>
    </row>
    <row r="72" spans="2:24">
      <c r="B72" s="270" t="s">
        <v>21</v>
      </c>
      <c r="C72" s="620" t="s">
        <v>58</v>
      </c>
      <c r="D72" s="31">
        <v>67</v>
      </c>
      <c r="E72" s="31">
        <v>67</v>
      </c>
      <c r="F72" s="31">
        <v>63</v>
      </c>
      <c r="G72" s="31">
        <v>65</v>
      </c>
      <c r="H72" s="285">
        <v>64</v>
      </c>
      <c r="I72" s="285">
        <v>66</v>
      </c>
      <c r="J72" s="294" t="s">
        <v>46</v>
      </c>
      <c r="K72" s="294" t="s">
        <v>46</v>
      </c>
      <c r="L72" s="294" t="s">
        <v>46</v>
      </c>
      <c r="M72" s="290">
        <v>36526.080000000002</v>
      </c>
      <c r="N72" s="290">
        <f t="shared" ref="N72:O74" si="25">Q72</f>
        <v>36388.65</v>
      </c>
      <c r="O72" s="290">
        <f t="shared" si="25"/>
        <v>36388.65</v>
      </c>
      <c r="P72" s="290">
        <v>36526.080000000002</v>
      </c>
      <c r="Q72" s="290">
        <v>36388.65</v>
      </c>
      <c r="R72" s="290">
        <v>36388.65</v>
      </c>
      <c r="S72" s="291">
        <v>0</v>
      </c>
      <c r="T72" s="292">
        <v>0</v>
      </c>
      <c r="U72" s="292">
        <v>0</v>
      </c>
      <c r="V72" s="31">
        <v>0</v>
      </c>
      <c r="W72" s="31">
        <v>0</v>
      </c>
      <c r="X72" s="293">
        <v>0</v>
      </c>
    </row>
    <row r="73" spans="2:24" ht="63">
      <c r="B73" s="270" t="s">
        <v>22</v>
      </c>
      <c r="C73" s="620" t="s">
        <v>59</v>
      </c>
      <c r="D73" s="31">
        <v>2</v>
      </c>
      <c r="E73" s="31">
        <v>2</v>
      </c>
      <c r="F73" s="31">
        <v>2</v>
      </c>
      <c r="G73" s="31">
        <v>2</v>
      </c>
      <c r="H73" s="285">
        <v>2</v>
      </c>
      <c r="I73" s="285">
        <v>2</v>
      </c>
      <c r="J73" s="294" t="s">
        <v>46</v>
      </c>
      <c r="K73" s="294" t="s">
        <v>46</v>
      </c>
      <c r="L73" s="294" t="s">
        <v>46</v>
      </c>
      <c r="M73" s="290">
        <v>902.43</v>
      </c>
      <c r="N73" s="290">
        <f t="shared" si="25"/>
        <v>919.33</v>
      </c>
      <c r="O73" s="290">
        <f t="shared" si="25"/>
        <v>919.33</v>
      </c>
      <c r="P73" s="290">
        <v>902.43</v>
      </c>
      <c r="Q73" s="290">
        <v>919.33</v>
      </c>
      <c r="R73" s="290">
        <v>919.33</v>
      </c>
      <c r="S73" s="291">
        <v>0</v>
      </c>
      <c r="T73" s="292">
        <v>0</v>
      </c>
      <c r="U73" s="292">
        <v>0</v>
      </c>
      <c r="V73" s="31">
        <v>0</v>
      </c>
      <c r="W73" s="31">
        <v>0</v>
      </c>
      <c r="X73" s="293">
        <v>0</v>
      </c>
    </row>
    <row r="74" spans="2:24" ht="48" thickBot="1">
      <c r="B74" s="276" t="s">
        <v>23</v>
      </c>
      <c r="C74" s="620" t="s">
        <v>85</v>
      </c>
      <c r="D74" s="288">
        <v>2</v>
      </c>
      <c r="E74" s="288">
        <v>2</v>
      </c>
      <c r="F74" s="288">
        <v>2</v>
      </c>
      <c r="G74" s="288">
        <v>2</v>
      </c>
      <c r="H74" s="289">
        <v>2</v>
      </c>
      <c r="I74" s="289">
        <v>2</v>
      </c>
      <c r="J74" s="295" t="s">
        <v>46</v>
      </c>
      <c r="K74" s="295" t="s">
        <v>46</v>
      </c>
      <c r="L74" s="295" t="s">
        <v>46</v>
      </c>
      <c r="M74" s="296">
        <v>350.39</v>
      </c>
      <c r="N74" s="290">
        <f t="shared" si="25"/>
        <v>614.14</v>
      </c>
      <c r="O74" s="296">
        <f t="shared" si="25"/>
        <v>614.14</v>
      </c>
      <c r="P74" s="296">
        <v>350.39</v>
      </c>
      <c r="Q74" s="296">
        <v>614.14</v>
      </c>
      <c r="R74" s="296">
        <v>614.14</v>
      </c>
      <c r="S74" s="297">
        <v>0</v>
      </c>
      <c r="T74" s="298">
        <v>0</v>
      </c>
      <c r="U74" s="298">
        <v>0</v>
      </c>
      <c r="V74" s="288">
        <v>0</v>
      </c>
      <c r="W74" s="288">
        <v>0</v>
      </c>
      <c r="X74" s="299">
        <v>0</v>
      </c>
    </row>
    <row r="75" spans="2:24" ht="21" thickBot="1">
      <c r="B75" s="282">
        <v>605</v>
      </c>
    </row>
    <row r="76" spans="2:24">
      <c r="B76" s="829"/>
      <c r="C76" s="820" t="s">
        <v>0</v>
      </c>
      <c r="D76" s="814" t="s">
        <v>38</v>
      </c>
      <c r="E76" s="815"/>
      <c r="F76" s="814" t="s">
        <v>39</v>
      </c>
      <c r="G76" s="815"/>
      <c r="H76" s="814" t="s">
        <v>37</v>
      </c>
      <c r="I76" s="815"/>
      <c r="J76" s="814" t="s">
        <v>74</v>
      </c>
      <c r="K76" s="815"/>
      <c r="L76" s="816"/>
      <c r="M76" s="814" t="s">
        <v>36</v>
      </c>
      <c r="N76" s="815"/>
      <c r="O76" s="816"/>
      <c r="P76" s="820" t="s">
        <v>32</v>
      </c>
      <c r="Q76" s="820"/>
      <c r="R76" s="820"/>
      <c r="S76" s="820"/>
      <c r="T76" s="820"/>
      <c r="U76" s="820"/>
      <c r="V76" s="820"/>
      <c r="W76" s="821"/>
      <c r="X76" s="822"/>
    </row>
    <row r="77" spans="2:24">
      <c r="B77" s="830"/>
      <c r="C77" s="823"/>
      <c r="D77" s="833"/>
      <c r="E77" s="834"/>
      <c r="F77" s="833"/>
      <c r="G77" s="834"/>
      <c r="H77" s="833"/>
      <c r="I77" s="834"/>
      <c r="J77" s="817"/>
      <c r="K77" s="818"/>
      <c r="L77" s="819"/>
      <c r="M77" s="817"/>
      <c r="N77" s="818"/>
      <c r="O77" s="819"/>
      <c r="P77" s="823" t="s">
        <v>53</v>
      </c>
      <c r="Q77" s="823"/>
      <c r="R77" s="823"/>
      <c r="S77" s="823" t="s">
        <v>54</v>
      </c>
      <c r="T77" s="823"/>
      <c r="U77" s="823"/>
      <c r="V77" s="823" t="s">
        <v>55</v>
      </c>
      <c r="W77" s="823"/>
      <c r="X77" s="824"/>
    </row>
    <row r="78" spans="2:24" ht="79.5" thickBot="1">
      <c r="B78" s="831"/>
      <c r="C78" s="832"/>
      <c r="D78" s="582" t="s">
        <v>108</v>
      </c>
      <c r="E78" s="582" t="s">
        <v>14</v>
      </c>
      <c r="F78" s="582" t="s">
        <v>109</v>
      </c>
      <c r="G78" s="582" t="s">
        <v>14</v>
      </c>
      <c r="H78" s="582" t="s">
        <v>109</v>
      </c>
      <c r="I78" s="582" t="s">
        <v>14</v>
      </c>
      <c r="J78" s="582" t="s">
        <v>110</v>
      </c>
      <c r="K78" s="582" t="s">
        <v>19</v>
      </c>
      <c r="L78" s="582" t="s">
        <v>31</v>
      </c>
      <c r="M78" s="582" t="s">
        <v>110</v>
      </c>
      <c r="N78" s="582" t="s">
        <v>19</v>
      </c>
      <c r="O78" s="582" t="s">
        <v>31</v>
      </c>
      <c r="P78" s="582" t="s">
        <v>110</v>
      </c>
      <c r="Q78" s="582" t="s">
        <v>19</v>
      </c>
      <c r="R78" s="582" t="s">
        <v>31</v>
      </c>
      <c r="S78" s="582" t="s">
        <v>110</v>
      </c>
      <c r="T78" s="582" t="s">
        <v>19</v>
      </c>
      <c r="U78" s="582" t="s">
        <v>31</v>
      </c>
      <c r="V78" s="582" t="s">
        <v>110</v>
      </c>
      <c r="W78" s="582" t="s">
        <v>19</v>
      </c>
      <c r="X78" s="260" t="s">
        <v>31</v>
      </c>
    </row>
    <row r="79" spans="2:24" ht="16.5" thickBot="1">
      <c r="B79" s="261">
        <v>1</v>
      </c>
      <c r="C79" s="262">
        <v>2</v>
      </c>
      <c r="D79" s="262">
        <v>3</v>
      </c>
      <c r="E79" s="263">
        <v>4</v>
      </c>
      <c r="F79" s="262">
        <v>5</v>
      </c>
      <c r="G79" s="262">
        <v>6</v>
      </c>
      <c r="H79" s="263">
        <v>7</v>
      </c>
      <c r="I79" s="262">
        <v>8</v>
      </c>
      <c r="J79" s="262">
        <v>9</v>
      </c>
      <c r="K79" s="263">
        <v>10</v>
      </c>
      <c r="L79" s="262">
        <v>11</v>
      </c>
      <c r="M79" s="262">
        <v>12</v>
      </c>
      <c r="N79" s="263">
        <v>13</v>
      </c>
      <c r="O79" s="262">
        <v>14</v>
      </c>
      <c r="P79" s="262">
        <v>15</v>
      </c>
      <c r="Q79" s="263">
        <v>16</v>
      </c>
      <c r="R79" s="262">
        <v>17</v>
      </c>
      <c r="S79" s="262">
        <v>18</v>
      </c>
      <c r="T79" s="263">
        <v>19</v>
      </c>
      <c r="U79" s="262">
        <v>20</v>
      </c>
      <c r="V79" s="262">
        <v>21</v>
      </c>
      <c r="W79" s="263">
        <v>22</v>
      </c>
      <c r="X79" s="264">
        <v>23</v>
      </c>
    </row>
    <row r="80" spans="2:24" ht="31.5">
      <c r="B80" s="265" t="s">
        <v>1</v>
      </c>
      <c r="C80" s="617" t="s">
        <v>56</v>
      </c>
      <c r="D80" s="648">
        <f t="shared" ref="D80:I80" si="26">D81+D82+D83+D84</f>
        <v>49</v>
      </c>
      <c r="E80" s="648">
        <f t="shared" si="26"/>
        <v>49.5</v>
      </c>
      <c r="F80" s="648">
        <f t="shared" si="26"/>
        <v>47</v>
      </c>
      <c r="G80" s="648">
        <f t="shared" si="26"/>
        <v>48.5</v>
      </c>
      <c r="H80" s="648">
        <f t="shared" si="26"/>
        <v>48</v>
      </c>
      <c r="I80" s="648">
        <f t="shared" si="26"/>
        <v>48</v>
      </c>
      <c r="J80" s="665">
        <v>35582.6</v>
      </c>
      <c r="K80" s="665">
        <v>34945.699999999997</v>
      </c>
      <c r="L80" s="665">
        <v>34917.800000000003</v>
      </c>
      <c r="M80" s="666">
        <f>M81+M82+M83+M84</f>
        <v>24238.92</v>
      </c>
      <c r="N80" s="665">
        <f t="shared" ref="N80:X80" si="27">N81+N82+N83+N84</f>
        <v>24200.049999999996</v>
      </c>
      <c r="O80" s="665">
        <f t="shared" si="27"/>
        <v>24200.049999999996</v>
      </c>
      <c r="P80" s="665">
        <f>P81+P82+P83+P84</f>
        <v>24238.92</v>
      </c>
      <c r="Q80" s="665">
        <f t="shared" si="27"/>
        <v>24200.049999999996</v>
      </c>
      <c r="R80" s="665">
        <f t="shared" si="27"/>
        <v>24200.049999999996</v>
      </c>
      <c r="S80" s="648">
        <f t="shared" si="27"/>
        <v>0</v>
      </c>
      <c r="T80" s="648">
        <f t="shared" si="27"/>
        <v>0</v>
      </c>
      <c r="U80" s="667">
        <f t="shared" si="27"/>
        <v>0</v>
      </c>
      <c r="V80" s="648">
        <f t="shared" si="27"/>
        <v>0</v>
      </c>
      <c r="W80" s="648">
        <f t="shared" si="27"/>
        <v>0</v>
      </c>
      <c r="X80" s="649">
        <f t="shared" si="27"/>
        <v>0</v>
      </c>
    </row>
    <row r="81" spans="2:24" ht="31.5">
      <c r="B81" s="270" t="s">
        <v>20</v>
      </c>
      <c r="C81" s="620" t="s">
        <v>57</v>
      </c>
      <c r="D81" s="654"/>
      <c r="E81" s="654"/>
      <c r="F81" s="654"/>
      <c r="G81" s="654"/>
      <c r="H81" s="654"/>
      <c r="I81" s="654">
        <v>0</v>
      </c>
      <c r="J81" s="621" t="s">
        <v>46</v>
      </c>
      <c r="K81" s="621" t="s">
        <v>46</v>
      </c>
      <c r="L81" s="621" t="s">
        <v>46</v>
      </c>
      <c r="M81" s="668">
        <f t="shared" ref="M81:O81" si="28">P81+S81+V81</f>
        <v>0</v>
      </c>
      <c r="N81" s="668">
        <f t="shared" si="28"/>
        <v>0</v>
      </c>
      <c r="O81" s="668">
        <f t="shared" si="28"/>
        <v>0</v>
      </c>
      <c r="P81" s="668"/>
      <c r="Q81" s="668"/>
      <c r="R81" s="668"/>
      <c r="S81" s="654"/>
      <c r="T81" s="654"/>
      <c r="U81" s="654"/>
      <c r="V81" s="654"/>
      <c r="W81" s="654"/>
      <c r="X81" s="655"/>
    </row>
    <row r="82" spans="2:24" ht="18.75">
      <c r="B82" s="270" t="s">
        <v>21</v>
      </c>
      <c r="C82" s="620" t="s">
        <v>58</v>
      </c>
      <c r="D82" s="654">
        <v>42</v>
      </c>
      <c r="E82" s="654">
        <v>42</v>
      </c>
      <c r="F82" s="654">
        <v>40</v>
      </c>
      <c r="G82" s="654">
        <v>41</v>
      </c>
      <c r="H82" s="654">
        <v>41</v>
      </c>
      <c r="I82" s="654">
        <v>41</v>
      </c>
      <c r="J82" s="621" t="s">
        <v>46</v>
      </c>
      <c r="K82" s="621" t="s">
        <v>46</v>
      </c>
      <c r="L82" s="621" t="s">
        <v>46</v>
      </c>
      <c r="M82" s="668">
        <f>P82</f>
        <v>22470</v>
      </c>
      <c r="N82" s="668">
        <f>Q82+T82</f>
        <v>22344.01</v>
      </c>
      <c r="O82" s="668">
        <f>R82+U82</f>
        <v>22344.01</v>
      </c>
      <c r="P82" s="668">
        <v>22470</v>
      </c>
      <c r="Q82" s="668">
        <v>22344.01</v>
      </c>
      <c r="R82" s="668">
        <v>22344.01</v>
      </c>
      <c r="S82" s="654">
        <v>0</v>
      </c>
      <c r="T82" s="654">
        <v>0</v>
      </c>
      <c r="U82" s="654">
        <v>0</v>
      </c>
      <c r="V82" s="654"/>
      <c r="W82" s="656"/>
      <c r="X82" s="657"/>
    </row>
    <row r="83" spans="2:24" ht="63">
      <c r="B83" s="270" t="s">
        <v>22</v>
      </c>
      <c r="C83" s="620" t="s">
        <v>59</v>
      </c>
      <c r="D83" s="654">
        <v>2</v>
      </c>
      <c r="E83" s="654">
        <v>2</v>
      </c>
      <c r="F83" s="654">
        <v>2</v>
      </c>
      <c r="G83" s="654">
        <v>2</v>
      </c>
      <c r="H83" s="654">
        <v>2</v>
      </c>
      <c r="I83" s="654">
        <v>2</v>
      </c>
      <c r="J83" s="621" t="s">
        <v>46</v>
      </c>
      <c r="K83" s="621" t="s">
        <v>46</v>
      </c>
      <c r="L83" s="621" t="s">
        <v>46</v>
      </c>
      <c r="M83" s="668">
        <f t="shared" ref="M83:M84" si="29">P83</f>
        <v>907</v>
      </c>
      <c r="N83" s="668">
        <f t="shared" ref="N83:O84" si="30">Q83+T83</f>
        <v>862.51</v>
      </c>
      <c r="O83" s="668">
        <f t="shared" si="30"/>
        <v>862.51</v>
      </c>
      <c r="P83" s="668">
        <v>907</v>
      </c>
      <c r="Q83" s="668">
        <v>862.51</v>
      </c>
      <c r="R83" s="668">
        <v>862.51</v>
      </c>
      <c r="S83" s="654">
        <v>0</v>
      </c>
      <c r="T83" s="654">
        <v>0</v>
      </c>
      <c r="U83" s="654">
        <v>0</v>
      </c>
      <c r="V83" s="654"/>
      <c r="W83" s="656"/>
      <c r="X83" s="657"/>
    </row>
    <row r="84" spans="2:24" ht="48" thickBot="1">
      <c r="B84" s="276" t="s">
        <v>23</v>
      </c>
      <c r="C84" s="620" t="s">
        <v>85</v>
      </c>
      <c r="D84" s="662">
        <v>5</v>
      </c>
      <c r="E84" s="662">
        <v>5.5</v>
      </c>
      <c r="F84" s="662">
        <v>5</v>
      </c>
      <c r="G84" s="662">
        <v>5.5</v>
      </c>
      <c r="H84" s="662">
        <v>5</v>
      </c>
      <c r="I84" s="662">
        <v>5</v>
      </c>
      <c r="J84" s="629" t="s">
        <v>46</v>
      </c>
      <c r="K84" s="629" t="s">
        <v>46</v>
      </c>
      <c r="L84" s="629" t="s">
        <v>46</v>
      </c>
      <c r="M84" s="668">
        <f t="shared" si="29"/>
        <v>861.92</v>
      </c>
      <c r="N84" s="668">
        <f t="shared" si="30"/>
        <v>993.53</v>
      </c>
      <c r="O84" s="668">
        <f t="shared" si="30"/>
        <v>993.53</v>
      </c>
      <c r="P84" s="669">
        <v>861.92</v>
      </c>
      <c r="Q84" s="669">
        <v>993.53</v>
      </c>
      <c r="R84" s="669">
        <v>993.53</v>
      </c>
      <c r="S84" s="662">
        <v>0</v>
      </c>
      <c r="T84" s="662">
        <v>0</v>
      </c>
      <c r="U84" s="662">
        <v>0</v>
      </c>
      <c r="V84" s="662"/>
      <c r="W84" s="663"/>
      <c r="X84" s="664"/>
    </row>
    <row r="85" spans="2:24" ht="21" thickBot="1">
      <c r="B85" s="282">
        <v>606</v>
      </c>
    </row>
    <row r="86" spans="2:24">
      <c r="B86" s="829"/>
      <c r="C86" s="820" t="s">
        <v>0</v>
      </c>
      <c r="D86" s="814" t="s">
        <v>38</v>
      </c>
      <c r="E86" s="815"/>
      <c r="F86" s="814" t="s">
        <v>39</v>
      </c>
      <c r="G86" s="815"/>
      <c r="H86" s="814" t="s">
        <v>37</v>
      </c>
      <c r="I86" s="815"/>
      <c r="J86" s="814" t="s">
        <v>74</v>
      </c>
      <c r="K86" s="815"/>
      <c r="L86" s="816"/>
      <c r="M86" s="814" t="s">
        <v>36</v>
      </c>
      <c r="N86" s="815"/>
      <c r="O86" s="816"/>
      <c r="P86" s="820" t="s">
        <v>32</v>
      </c>
      <c r="Q86" s="820"/>
      <c r="R86" s="820"/>
      <c r="S86" s="820"/>
      <c r="T86" s="820"/>
      <c r="U86" s="820"/>
      <c r="V86" s="820"/>
      <c r="W86" s="821"/>
      <c r="X86" s="822"/>
    </row>
    <row r="87" spans="2:24">
      <c r="B87" s="830"/>
      <c r="C87" s="823"/>
      <c r="D87" s="833"/>
      <c r="E87" s="834"/>
      <c r="F87" s="833"/>
      <c r="G87" s="834"/>
      <c r="H87" s="833"/>
      <c r="I87" s="834"/>
      <c r="J87" s="817"/>
      <c r="K87" s="818"/>
      <c r="L87" s="819"/>
      <c r="M87" s="817"/>
      <c r="N87" s="818"/>
      <c r="O87" s="819"/>
      <c r="P87" s="823" t="s">
        <v>53</v>
      </c>
      <c r="Q87" s="823"/>
      <c r="R87" s="823"/>
      <c r="S87" s="823" t="s">
        <v>54</v>
      </c>
      <c r="T87" s="823"/>
      <c r="U87" s="823"/>
      <c r="V87" s="823" t="s">
        <v>55</v>
      </c>
      <c r="W87" s="823"/>
      <c r="X87" s="824"/>
    </row>
    <row r="88" spans="2:24" ht="79.5" thickBot="1">
      <c r="B88" s="831"/>
      <c r="C88" s="832"/>
      <c r="D88" s="582" t="s">
        <v>47</v>
      </c>
      <c r="E88" s="582" t="s">
        <v>14</v>
      </c>
      <c r="F88" s="582" t="s">
        <v>49</v>
      </c>
      <c r="G88" s="582" t="s">
        <v>14</v>
      </c>
      <c r="H88" s="582" t="s">
        <v>49</v>
      </c>
      <c r="I88" s="582" t="s">
        <v>14</v>
      </c>
      <c r="J88" s="582" t="s">
        <v>48</v>
      </c>
      <c r="K88" s="582" t="s">
        <v>19</v>
      </c>
      <c r="L88" s="582" t="s">
        <v>31</v>
      </c>
      <c r="M88" s="582" t="s">
        <v>48</v>
      </c>
      <c r="N88" s="582" t="s">
        <v>19</v>
      </c>
      <c r="O88" s="582" t="s">
        <v>31</v>
      </c>
      <c r="P88" s="582" t="s">
        <v>48</v>
      </c>
      <c r="Q88" s="582" t="s">
        <v>19</v>
      </c>
      <c r="R88" s="582" t="s">
        <v>31</v>
      </c>
      <c r="S88" s="582" t="s">
        <v>48</v>
      </c>
      <c r="T88" s="582" t="s">
        <v>19</v>
      </c>
      <c r="U88" s="582" t="s">
        <v>31</v>
      </c>
      <c r="V88" s="582" t="s">
        <v>48</v>
      </c>
      <c r="W88" s="582" t="s">
        <v>19</v>
      </c>
      <c r="X88" s="260" t="s">
        <v>31</v>
      </c>
    </row>
    <row r="89" spans="2:24" ht="16.5" thickBot="1">
      <c r="B89" s="261">
        <v>1</v>
      </c>
      <c r="C89" s="262">
        <v>2</v>
      </c>
      <c r="D89" s="262">
        <v>3</v>
      </c>
      <c r="E89" s="263">
        <v>4</v>
      </c>
      <c r="F89" s="262">
        <v>5</v>
      </c>
      <c r="G89" s="262">
        <v>6</v>
      </c>
      <c r="H89" s="263">
        <v>7</v>
      </c>
      <c r="I89" s="262">
        <v>8</v>
      </c>
      <c r="J89" s="262">
        <v>9</v>
      </c>
      <c r="K89" s="263">
        <v>10</v>
      </c>
      <c r="L89" s="262">
        <v>11</v>
      </c>
      <c r="M89" s="262">
        <v>12</v>
      </c>
      <c r="N89" s="263">
        <v>13</v>
      </c>
      <c r="O89" s="262">
        <v>14</v>
      </c>
      <c r="P89" s="262">
        <v>15</v>
      </c>
      <c r="Q89" s="263">
        <v>16</v>
      </c>
      <c r="R89" s="262">
        <v>17</v>
      </c>
      <c r="S89" s="262">
        <v>18</v>
      </c>
      <c r="T89" s="263">
        <v>19</v>
      </c>
      <c r="U89" s="262">
        <v>20</v>
      </c>
      <c r="V89" s="262">
        <v>21</v>
      </c>
      <c r="W89" s="263">
        <v>22</v>
      </c>
      <c r="X89" s="264">
        <v>23</v>
      </c>
    </row>
    <row r="90" spans="2:24" ht="31.5">
      <c r="B90" s="265" t="s">
        <v>1</v>
      </c>
      <c r="C90" s="617" t="s">
        <v>56</v>
      </c>
      <c r="D90" s="646">
        <f>D91+D92+D93+D94</f>
        <v>44</v>
      </c>
      <c r="E90" s="646">
        <f>E91+E92+E93+E94</f>
        <v>44</v>
      </c>
      <c r="F90" s="646">
        <f t="shared" ref="F90:X90" si="31">F91+F92+F93+F94</f>
        <v>43</v>
      </c>
      <c r="G90" s="646">
        <f t="shared" si="31"/>
        <v>44</v>
      </c>
      <c r="H90" s="646">
        <f>H91+H92+H93+H94</f>
        <v>44</v>
      </c>
      <c r="I90" s="646">
        <f t="shared" si="31"/>
        <v>44</v>
      </c>
      <c r="J90" s="647">
        <v>32186.85</v>
      </c>
      <c r="K90" s="647">
        <v>34730.76</v>
      </c>
      <c r="L90" s="647">
        <v>34730.76</v>
      </c>
      <c r="M90" s="647">
        <f>M91+M92+M93+M94</f>
        <v>22467.24</v>
      </c>
      <c r="N90" s="647">
        <f t="shared" si="31"/>
        <v>22464.74</v>
      </c>
      <c r="O90" s="647">
        <f t="shared" si="31"/>
        <v>22464.74</v>
      </c>
      <c r="P90" s="647">
        <f t="shared" si="31"/>
        <v>20604.97</v>
      </c>
      <c r="Q90" s="647">
        <f t="shared" si="31"/>
        <v>20592.29</v>
      </c>
      <c r="R90" s="647">
        <f t="shared" si="31"/>
        <v>20592.29</v>
      </c>
      <c r="S90" s="647">
        <f>S91+S92+S93+S94</f>
        <v>1862.27</v>
      </c>
      <c r="T90" s="647">
        <f t="shared" si="31"/>
        <v>1872.45</v>
      </c>
      <c r="U90" s="647">
        <f t="shared" si="31"/>
        <v>1872.45</v>
      </c>
      <c r="V90" s="633">
        <f t="shared" si="31"/>
        <v>0</v>
      </c>
      <c r="W90" s="633">
        <f t="shared" si="31"/>
        <v>0</v>
      </c>
      <c r="X90" s="670">
        <f t="shared" si="31"/>
        <v>0</v>
      </c>
    </row>
    <row r="91" spans="2:24" ht="31.5">
      <c r="B91" s="270" t="s">
        <v>20</v>
      </c>
      <c r="C91" s="620" t="s">
        <v>57</v>
      </c>
      <c r="D91" s="650"/>
      <c r="E91" s="650"/>
      <c r="F91" s="650"/>
      <c r="G91" s="651"/>
      <c r="H91" s="651"/>
      <c r="I91" s="651">
        <v>0</v>
      </c>
      <c r="J91" s="671" t="s">
        <v>46</v>
      </c>
      <c r="K91" s="671" t="s">
        <v>46</v>
      </c>
      <c r="L91" s="671" t="s">
        <v>46</v>
      </c>
      <c r="M91" s="653">
        <f t="shared" ref="M91:O94" si="32">P91+S91+V91</f>
        <v>0</v>
      </c>
      <c r="N91" s="653">
        <f t="shared" si="32"/>
        <v>0</v>
      </c>
      <c r="O91" s="653">
        <f t="shared" si="32"/>
        <v>0</v>
      </c>
      <c r="P91" s="653"/>
      <c r="Q91" s="653"/>
      <c r="R91" s="672"/>
      <c r="S91" s="653"/>
      <c r="T91" s="653"/>
      <c r="U91" s="672"/>
      <c r="V91" s="634"/>
      <c r="W91" s="634"/>
      <c r="X91" s="673"/>
    </row>
    <row r="92" spans="2:24" ht="20.25">
      <c r="B92" s="270" t="s">
        <v>21</v>
      </c>
      <c r="C92" s="620" t="s">
        <v>58</v>
      </c>
      <c r="D92" s="650">
        <v>40</v>
      </c>
      <c r="E92" s="650">
        <v>40</v>
      </c>
      <c r="F92" s="650">
        <v>39</v>
      </c>
      <c r="G92" s="650">
        <v>40</v>
      </c>
      <c r="H92" s="650">
        <v>40</v>
      </c>
      <c r="I92" s="650">
        <v>40</v>
      </c>
      <c r="J92" s="671" t="s">
        <v>46</v>
      </c>
      <c r="K92" s="671" t="s">
        <v>46</v>
      </c>
      <c r="L92" s="671" t="s">
        <v>46</v>
      </c>
      <c r="M92" s="653">
        <f t="shared" si="32"/>
        <v>21190.36</v>
      </c>
      <c r="N92" s="653">
        <f t="shared" si="32"/>
        <v>21187.86</v>
      </c>
      <c r="O92" s="653">
        <f t="shared" si="32"/>
        <v>21187.86</v>
      </c>
      <c r="P92" s="653">
        <v>19328.09</v>
      </c>
      <c r="Q92" s="653">
        <v>19315.41</v>
      </c>
      <c r="R92" s="653">
        <v>19315.41</v>
      </c>
      <c r="S92" s="653">
        <v>1862.27</v>
      </c>
      <c r="T92" s="653">
        <v>1872.45</v>
      </c>
      <c r="U92" s="653">
        <v>1872.45</v>
      </c>
      <c r="V92" s="634"/>
      <c r="W92" s="674"/>
      <c r="X92" s="675"/>
    </row>
    <row r="93" spans="2:24" ht="63">
      <c r="B93" s="270" t="s">
        <v>22</v>
      </c>
      <c r="C93" s="620" t="s">
        <v>59</v>
      </c>
      <c r="D93" s="650">
        <v>3</v>
      </c>
      <c r="E93" s="650">
        <v>3</v>
      </c>
      <c r="F93" s="650">
        <v>3</v>
      </c>
      <c r="G93" s="650">
        <v>3</v>
      </c>
      <c r="H93" s="650">
        <v>3</v>
      </c>
      <c r="I93" s="650">
        <v>3</v>
      </c>
      <c r="J93" s="671" t="s">
        <v>46</v>
      </c>
      <c r="K93" s="671" t="s">
        <v>46</v>
      </c>
      <c r="L93" s="671" t="s">
        <v>46</v>
      </c>
      <c r="M93" s="653">
        <f t="shared" si="32"/>
        <v>1099.2</v>
      </c>
      <c r="N93" s="653">
        <f t="shared" si="32"/>
        <v>1109.8399999999999</v>
      </c>
      <c r="O93" s="653">
        <f t="shared" si="32"/>
        <v>1109.8399999999999</v>
      </c>
      <c r="P93" s="653">
        <v>1099.2</v>
      </c>
      <c r="Q93" s="653">
        <v>1109.8399999999999</v>
      </c>
      <c r="R93" s="653">
        <v>1109.8399999999999</v>
      </c>
      <c r="S93" s="653">
        <v>0</v>
      </c>
      <c r="T93" s="653">
        <v>0</v>
      </c>
      <c r="U93" s="653">
        <v>0</v>
      </c>
      <c r="V93" s="634"/>
      <c r="W93" s="674"/>
      <c r="X93" s="675"/>
    </row>
    <row r="94" spans="2:24" ht="48" thickBot="1">
      <c r="B94" s="276" t="s">
        <v>23</v>
      </c>
      <c r="C94" s="620" t="s">
        <v>85</v>
      </c>
      <c r="D94" s="658">
        <v>1</v>
      </c>
      <c r="E94" s="658">
        <v>1</v>
      </c>
      <c r="F94" s="658">
        <v>1</v>
      </c>
      <c r="G94" s="658">
        <v>1</v>
      </c>
      <c r="H94" s="658">
        <v>1</v>
      </c>
      <c r="I94" s="658">
        <v>1</v>
      </c>
      <c r="J94" s="676" t="s">
        <v>46</v>
      </c>
      <c r="K94" s="676" t="s">
        <v>46</v>
      </c>
      <c r="L94" s="676" t="s">
        <v>46</v>
      </c>
      <c r="M94" s="653">
        <f>P94+S94+V94</f>
        <v>177.68</v>
      </c>
      <c r="N94" s="653">
        <f>Q94+T94+W94</f>
        <v>167.04</v>
      </c>
      <c r="O94" s="660">
        <f t="shared" si="32"/>
        <v>167.04</v>
      </c>
      <c r="P94" s="660">
        <v>177.68</v>
      </c>
      <c r="Q94" s="660">
        <v>167.04</v>
      </c>
      <c r="R94" s="660">
        <v>167.04</v>
      </c>
      <c r="S94" s="660">
        <v>0</v>
      </c>
      <c r="T94" s="660">
        <v>0</v>
      </c>
      <c r="U94" s="660">
        <v>0</v>
      </c>
      <c r="V94" s="677"/>
      <c r="W94" s="678"/>
      <c r="X94" s="679"/>
    </row>
    <row r="95" spans="2:24" ht="21" thickBot="1">
      <c r="B95" s="282">
        <v>607</v>
      </c>
    </row>
    <row r="96" spans="2:24">
      <c r="B96" s="829"/>
      <c r="C96" s="820" t="s">
        <v>0</v>
      </c>
      <c r="D96" s="814" t="s">
        <v>38</v>
      </c>
      <c r="E96" s="815"/>
      <c r="F96" s="814" t="s">
        <v>39</v>
      </c>
      <c r="G96" s="815"/>
      <c r="H96" s="814" t="s">
        <v>37</v>
      </c>
      <c r="I96" s="815"/>
      <c r="J96" s="814" t="s">
        <v>74</v>
      </c>
      <c r="K96" s="815"/>
      <c r="L96" s="816"/>
      <c r="M96" s="814" t="s">
        <v>36</v>
      </c>
      <c r="N96" s="815"/>
      <c r="O96" s="816"/>
      <c r="P96" s="820" t="s">
        <v>32</v>
      </c>
      <c r="Q96" s="820"/>
      <c r="R96" s="820"/>
      <c r="S96" s="820"/>
      <c r="T96" s="820"/>
      <c r="U96" s="820"/>
      <c r="V96" s="820"/>
      <c r="W96" s="821"/>
      <c r="X96" s="822"/>
    </row>
    <row r="97" spans="2:25">
      <c r="B97" s="830"/>
      <c r="C97" s="823"/>
      <c r="D97" s="833"/>
      <c r="E97" s="834"/>
      <c r="F97" s="833"/>
      <c r="G97" s="834"/>
      <c r="H97" s="833"/>
      <c r="I97" s="834"/>
      <c r="J97" s="817"/>
      <c r="K97" s="818"/>
      <c r="L97" s="819"/>
      <c r="M97" s="817"/>
      <c r="N97" s="818"/>
      <c r="O97" s="819"/>
      <c r="P97" s="823" t="s">
        <v>53</v>
      </c>
      <c r="Q97" s="823"/>
      <c r="R97" s="823"/>
      <c r="S97" s="823" t="s">
        <v>54</v>
      </c>
      <c r="T97" s="823"/>
      <c r="U97" s="823"/>
      <c r="V97" s="823" t="s">
        <v>55</v>
      </c>
      <c r="W97" s="823"/>
      <c r="X97" s="824"/>
    </row>
    <row r="98" spans="2:25" ht="79.5" thickBot="1">
      <c r="B98" s="831"/>
      <c r="C98" s="832"/>
      <c r="D98" s="582" t="s">
        <v>108</v>
      </c>
      <c r="E98" s="582" t="s">
        <v>14</v>
      </c>
      <c r="F98" s="582" t="s">
        <v>109</v>
      </c>
      <c r="G98" s="582" t="s">
        <v>14</v>
      </c>
      <c r="H98" s="582" t="s">
        <v>109</v>
      </c>
      <c r="I98" s="582" t="s">
        <v>14</v>
      </c>
      <c r="J98" s="582" t="s">
        <v>110</v>
      </c>
      <c r="K98" s="582" t="s">
        <v>19</v>
      </c>
      <c r="L98" s="582" t="s">
        <v>31</v>
      </c>
      <c r="M98" s="582" t="s">
        <v>110</v>
      </c>
      <c r="N98" s="582" t="s">
        <v>19</v>
      </c>
      <c r="O98" s="582" t="s">
        <v>31</v>
      </c>
      <c r="P98" s="582" t="s">
        <v>110</v>
      </c>
      <c r="Q98" s="582" t="s">
        <v>19</v>
      </c>
      <c r="R98" s="582" t="s">
        <v>31</v>
      </c>
      <c r="S98" s="582" t="s">
        <v>110</v>
      </c>
      <c r="T98" s="582" t="s">
        <v>19</v>
      </c>
      <c r="U98" s="582" t="s">
        <v>31</v>
      </c>
      <c r="V98" s="582" t="s">
        <v>110</v>
      </c>
      <c r="W98" s="582" t="s">
        <v>19</v>
      </c>
      <c r="X98" s="260" t="s">
        <v>31</v>
      </c>
    </row>
    <row r="99" spans="2:25" ht="16.5" thickBot="1">
      <c r="B99" s="261">
        <v>1</v>
      </c>
      <c r="C99" s="262">
        <v>2</v>
      </c>
      <c r="D99" s="262">
        <v>3</v>
      </c>
      <c r="E99" s="263">
        <v>4</v>
      </c>
      <c r="F99" s="262">
        <v>5</v>
      </c>
      <c r="G99" s="262">
        <v>6</v>
      </c>
      <c r="H99" s="263">
        <v>7</v>
      </c>
      <c r="I99" s="262">
        <v>8</v>
      </c>
      <c r="J99" s="262">
        <v>9</v>
      </c>
      <c r="K99" s="263">
        <v>10</v>
      </c>
      <c r="L99" s="262">
        <v>11</v>
      </c>
      <c r="M99" s="262">
        <v>12</v>
      </c>
      <c r="N99" s="263">
        <v>13</v>
      </c>
      <c r="O99" s="262">
        <v>14</v>
      </c>
      <c r="P99" s="262">
        <v>15</v>
      </c>
      <c r="Q99" s="263">
        <v>16</v>
      </c>
      <c r="R99" s="262">
        <v>17</v>
      </c>
      <c r="S99" s="262">
        <v>18</v>
      </c>
      <c r="T99" s="263">
        <v>19</v>
      </c>
      <c r="U99" s="262">
        <v>20</v>
      </c>
      <c r="V99" s="262">
        <v>21</v>
      </c>
      <c r="W99" s="263">
        <v>22</v>
      </c>
      <c r="X99" s="264">
        <v>23</v>
      </c>
    </row>
    <row r="100" spans="2:25" ht="31.5">
      <c r="B100" s="265" t="s">
        <v>1</v>
      </c>
      <c r="C100" s="617" t="s">
        <v>56</v>
      </c>
      <c r="D100" s="407">
        <f t="shared" ref="D100:I100" si="33">D101+D102+D103+D104</f>
        <v>21</v>
      </c>
      <c r="E100" s="408">
        <f t="shared" si="33"/>
        <v>21</v>
      </c>
      <c r="F100" s="408">
        <f t="shared" si="33"/>
        <v>21</v>
      </c>
      <c r="G100" s="408">
        <v>21</v>
      </c>
      <c r="H100" s="408">
        <f t="shared" si="33"/>
        <v>21</v>
      </c>
      <c r="I100" s="408">
        <f t="shared" si="33"/>
        <v>21</v>
      </c>
      <c r="J100" s="409">
        <v>16588.490000000002</v>
      </c>
      <c r="K100" s="410">
        <v>16798.64</v>
      </c>
      <c r="L100" s="409">
        <v>16798.64</v>
      </c>
      <c r="M100" s="411">
        <f t="shared" ref="M100:R100" si="34">SUM(M101:M104)</f>
        <v>11516.589999999998</v>
      </c>
      <c r="N100" s="411">
        <f t="shared" si="34"/>
        <v>11485.859999999999</v>
      </c>
      <c r="O100" s="411">
        <f t="shared" si="34"/>
        <v>11485.859999999999</v>
      </c>
      <c r="P100" s="411">
        <f t="shared" si="34"/>
        <v>11516.589999999998</v>
      </c>
      <c r="Q100" s="411">
        <f t="shared" si="34"/>
        <v>11485.859999999999</v>
      </c>
      <c r="R100" s="411">
        <f t="shared" si="34"/>
        <v>11485.859999999999</v>
      </c>
      <c r="S100" s="680">
        <f t="shared" ref="S100:X100" si="35">S101+S102+S103+S104</f>
        <v>0</v>
      </c>
      <c r="T100" s="681">
        <f t="shared" si="35"/>
        <v>0</v>
      </c>
      <c r="U100" s="681">
        <f t="shared" si="35"/>
        <v>0</v>
      </c>
      <c r="V100" s="680">
        <f t="shared" si="35"/>
        <v>0</v>
      </c>
      <c r="W100" s="680">
        <f t="shared" si="35"/>
        <v>0</v>
      </c>
      <c r="X100" s="682">
        <f t="shared" si="35"/>
        <v>0</v>
      </c>
    </row>
    <row r="101" spans="2:25" ht="31.5">
      <c r="B101" s="270" t="s">
        <v>20</v>
      </c>
      <c r="C101" s="620" t="s">
        <v>57</v>
      </c>
      <c r="D101" s="412">
        <v>0</v>
      </c>
      <c r="E101" s="413">
        <v>0</v>
      </c>
      <c r="F101" s="413">
        <v>0</v>
      </c>
      <c r="G101" s="413">
        <v>0</v>
      </c>
      <c r="H101" s="413">
        <v>0</v>
      </c>
      <c r="I101" s="413">
        <v>0</v>
      </c>
      <c r="J101" s="413" t="s">
        <v>46</v>
      </c>
      <c r="K101" s="413" t="s">
        <v>46</v>
      </c>
      <c r="L101" s="414" t="s">
        <v>46</v>
      </c>
      <c r="M101" s="415">
        <f t="shared" ref="M101:R101" si="36">P101+S101+V101</f>
        <v>0</v>
      </c>
      <c r="N101" s="415">
        <f t="shared" si="36"/>
        <v>0</v>
      </c>
      <c r="O101" s="415">
        <f t="shared" si="36"/>
        <v>0</v>
      </c>
      <c r="P101" s="415">
        <f t="shared" si="36"/>
        <v>0</v>
      </c>
      <c r="Q101" s="416">
        <f t="shared" si="36"/>
        <v>0</v>
      </c>
      <c r="R101" s="416">
        <f t="shared" si="36"/>
        <v>0</v>
      </c>
      <c r="S101" s="683">
        <v>0</v>
      </c>
      <c r="T101" s="683">
        <v>0</v>
      </c>
      <c r="U101" s="684">
        <v>0</v>
      </c>
      <c r="V101" s="684">
        <v>0</v>
      </c>
      <c r="W101" s="684">
        <v>0</v>
      </c>
      <c r="X101" s="685">
        <v>0</v>
      </c>
    </row>
    <row r="102" spans="2:25" ht="20.25">
      <c r="B102" s="270" t="s">
        <v>21</v>
      </c>
      <c r="C102" s="620" t="s">
        <v>58</v>
      </c>
      <c r="D102" s="412">
        <v>18</v>
      </c>
      <c r="E102" s="413">
        <v>18</v>
      </c>
      <c r="F102" s="413">
        <v>18</v>
      </c>
      <c r="G102" s="413">
        <v>18</v>
      </c>
      <c r="H102" s="413">
        <v>18</v>
      </c>
      <c r="I102" s="413">
        <v>18</v>
      </c>
      <c r="J102" s="413" t="s">
        <v>46</v>
      </c>
      <c r="K102" s="413" t="s">
        <v>46</v>
      </c>
      <c r="L102" s="413" t="s">
        <v>46</v>
      </c>
      <c r="M102" s="416">
        <v>10726.56</v>
      </c>
      <c r="N102" s="416">
        <f>Q102+T102+W102</f>
        <v>10790.55</v>
      </c>
      <c r="O102" s="416">
        <f>R102+U102+X102</f>
        <v>10790.55</v>
      </c>
      <c r="P102" s="416">
        <v>10726.56</v>
      </c>
      <c r="Q102" s="416">
        <v>10790.55</v>
      </c>
      <c r="R102" s="416">
        <v>10790.55</v>
      </c>
      <c r="S102" s="684">
        <v>0</v>
      </c>
      <c r="T102" s="686">
        <v>0</v>
      </c>
      <c r="U102" s="686">
        <v>0</v>
      </c>
      <c r="V102" s="684">
        <v>0</v>
      </c>
      <c r="W102" s="684">
        <v>0</v>
      </c>
      <c r="X102" s="685">
        <v>0</v>
      </c>
    </row>
    <row r="103" spans="2:25" ht="63">
      <c r="B103" s="270" t="s">
        <v>22</v>
      </c>
      <c r="C103" s="620" t="s">
        <v>59</v>
      </c>
      <c r="D103" s="412">
        <v>1</v>
      </c>
      <c r="E103" s="413">
        <v>1</v>
      </c>
      <c r="F103" s="413">
        <v>1</v>
      </c>
      <c r="G103" s="413">
        <v>1</v>
      </c>
      <c r="H103" s="413">
        <v>1</v>
      </c>
      <c r="I103" s="413">
        <v>1</v>
      </c>
      <c r="J103" s="413" t="s">
        <v>46</v>
      </c>
      <c r="K103" s="413" t="s">
        <v>46</v>
      </c>
      <c r="L103" s="413" t="s">
        <v>46</v>
      </c>
      <c r="M103" s="416">
        <v>466.38</v>
      </c>
      <c r="N103" s="416">
        <f>Q103</f>
        <v>396.43</v>
      </c>
      <c r="O103" s="416">
        <f>R103+U103+X103</f>
        <v>396.43</v>
      </c>
      <c r="P103" s="416">
        <v>466.38</v>
      </c>
      <c r="Q103" s="416">
        <v>396.43</v>
      </c>
      <c r="R103" s="416">
        <v>396.43</v>
      </c>
      <c r="S103" s="684">
        <v>0</v>
      </c>
      <c r="T103" s="684">
        <v>0</v>
      </c>
      <c r="U103" s="684">
        <v>0</v>
      </c>
      <c r="V103" s="684">
        <v>0</v>
      </c>
      <c r="W103" s="684">
        <v>0</v>
      </c>
      <c r="X103" s="685">
        <v>0</v>
      </c>
    </row>
    <row r="104" spans="2:25" ht="48" thickBot="1">
      <c r="B104" s="276" t="s">
        <v>23</v>
      </c>
      <c r="C104" s="620" t="s">
        <v>85</v>
      </c>
      <c r="D104" s="417">
        <v>2</v>
      </c>
      <c r="E104" s="418">
        <v>2</v>
      </c>
      <c r="F104" s="418">
        <v>2</v>
      </c>
      <c r="G104" s="418">
        <v>2</v>
      </c>
      <c r="H104" s="418">
        <v>2</v>
      </c>
      <c r="I104" s="418">
        <v>2</v>
      </c>
      <c r="J104" s="418" t="s">
        <v>46</v>
      </c>
      <c r="K104" s="418" t="s">
        <v>46</v>
      </c>
      <c r="L104" s="418" t="s">
        <v>46</v>
      </c>
      <c r="M104" s="419">
        <v>323.64999999999998</v>
      </c>
      <c r="N104" s="419">
        <f>Q104</f>
        <v>298.88</v>
      </c>
      <c r="O104" s="419">
        <f>R104+U104+X104</f>
        <v>298.88</v>
      </c>
      <c r="P104" s="419">
        <v>323.64999999999998</v>
      </c>
      <c r="Q104" s="419">
        <v>298.88</v>
      </c>
      <c r="R104" s="419">
        <v>298.88</v>
      </c>
      <c r="S104" s="687">
        <v>0</v>
      </c>
      <c r="T104" s="687">
        <v>0</v>
      </c>
      <c r="U104" s="687">
        <v>0</v>
      </c>
      <c r="V104" s="687">
        <v>0</v>
      </c>
      <c r="W104" s="687">
        <v>0</v>
      </c>
      <c r="X104" s="688">
        <v>0</v>
      </c>
    </row>
    <row r="105" spans="2:25" ht="21" thickBot="1">
      <c r="B105" s="282">
        <v>609</v>
      </c>
    </row>
    <row r="106" spans="2:25">
      <c r="B106" s="829"/>
      <c r="C106" s="820" t="s">
        <v>0</v>
      </c>
      <c r="D106" s="814" t="s">
        <v>38</v>
      </c>
      <c r="E106" s="815"/>
      <c r="F106" s="814" t="s">
        <v>39</v>
      </c>
      <c r="G106" s="815"/>
      <c r="H106" s="814" t="s">
        <v>37</v>
      </c>
      <c r="I106" s="815"/>
      <c r="J106" s="814" t="s">
        <v>74</v>
      </c>
      <c r="K106" s="815"/>
      <c r="L106" s="816"/>
      <c r="M106" s="814" t="s">
        <v>36</v>
      </c>
      <c r="N106" s="815"/>
      <c r="O106" s="816"/>
      <c r="P106" s="820" t="s">
        <v>32</v>
      </c>
      <c r="Q106" s="820"/>
      <c r="R106" s="820"/>
      <c r="S106" s="820"/>
      <c r="T106" s="820"/>
      <c r="U106" s="820"/>
      <c r="V106" s="820"/>
      <c r="W106" s="821"/>
      <c r="X106" s="822"/>
    </row>
    <row r="107" spans="2:25">
      <c r="B107" s="830"/>
      <c r="C107" s="823"/>
      <c r="D107" s="833"/>
      <c r="E107" s="834"/>
      <c r="F107" s="833"/>
      <c r="G107" s="834"/>
      <c r="H107" s="833"/>
      <c r="I107" s="834"/>
      <c r="J107" s="817"/>
      <c r="K107" s="818"/>
      <c r="L107" s="819"/>
      <c r="M107" s="817"/>
      <c r="N107" s="818"/>
      <c r="O107" s="819"/>
      <c r="P107" s="823" t="s">
        <v>53</v>
      </c>
      <c r="Q107" s="823"/>
      <c r="R107" s="823"/>
      <c r="S107" s="823" t="s">
        <v>54</v>
      </c>
      <c r="T107" s="823"/>
      <c r="U107" s="823"/>
      <c r="V107" s="823" t="s">
        <v>55</v>
      </c>
      <c r="W107" s="823"/>
      <c r="X107" s="824"/>
    </row>
    <row r="108" spans="2:25" ht="79.5" thickBot="1">
      <c r="B108" s="831"/>
      <c r="C108" s="832"/>
      <c r="D108" s="582" t="s">
        <v>108</v>
      </c>
      <c r="E108" s="582" t="s">
        <v>14</v>
      </c>
      <c r="F108" s="582" t="s">
        <v>109</v>
      </c>
      <c r="G108" s="582" t="s">
        <v>14</v>
      </c>
      <c r="H108" s="582" t="s">
        <v>109</v>
      </c>
      <c r="I108" s="582" t="s">
        <v>14</v>
      </c>
      <c r="J108" s="582" t="s">
        <v>110</v>
      </c>
      <c r="K108" s="582" t="s">
        <v>19</v>
      </c>
      <c r="L108" s="582" t="s">
        <v>31</v>
      </c>
      <c r="M108" s="582" t="s">
        <v>110</v>
      </c>
      <c r="N108" s="582" t="s">
        <v>19</v>
      </c>
      <c r="O108" s="582" t="s">
        <v>31</v>
      </c>
      <c r="P108" s="582" t="s">
        <v>110</v>
      </c>
      <c r="Q108" s="582" t="s">
        <v>19</v>
      </c>
      <c r="R108" s="582" t="s">
        <v>31</v>
      </c>
      <c r="S108" s="582" t="s">
        <v>110</v>
      </c>
      <c r="T108" s="582" t="s">
        <v>19</v>
      </c>
      <c r="U108" s="582" t="s">
        <v>31</v>
      </c>
      <c r="V108" s="582" t="s">
        <v>110</v>
      </c>
      <c r="W108" s="582" t="s">
        <v>19</v>
      </c>
      <c r="X108" s="260" t="s">
        <v>31</v>
      </c>
    </row>
    <row r="109" spans="2:25" ht="16.5" thickBot="1">
      <c r="B109" s="261">
        <v>1</v>
      </c>
      <c r="C109" s="262">
        <v>2</v>
      </c>
      <c r="D109" s="262">
        <v>3</v>
      </c>
      <c r="E109" s="263">
        <v>4</v>
      </c>
      <c r="F109" s="262">
        <v>5</v>
      </c>
      <c r="G109" s="262">
        <v>6</v>
      </c>
      <c r="H109" s="263">
        <v>7</v>
      </c>
      <c r="I109" s="262">
        <v>8</v>
      </c>
      <c r="J109" s="262">
        <v>9</v>
      </c>
      <c r="K109" s="263">
        <v>10</v>
      </c>
      <c r="L109" s="262">
        <v>11</v>
      </c>
      <c r="M109" s="262">
        <v>12</v>
      </c>
      <c r="N109" s="263">
        <v>13</v>
      </c>
      <c r="O109" s="262">
        <v>14</v>
      </c>
      <c r="P109" s="262">
        <v>15</v>
      </c>
      <c r="Q109" s="263">
        <v>16</v>
      </c>
      <c r="R109" s="262">
        <v>17</v>
      </c>
      <c r="S109" s="262">
        <v>18</v>
      </c>
      <c r="T109" s="263">
        <v>19</v>
      </c>
      <c r="U109" s="262">
        <v>20</v>
      </c>
      <c r="V109" s="262">
        <v>21</v>
      </c>
      <c r="W109" s="263">
        <v>22</v>
      </c>
      <c r="X109" s="264">
        <v>23</v>
      </c>
    </row>
    <row r="110" spans="2:25" ht="31.5">
      <c r="B110" s="265" t="s">
        <v>1</v>
      </c>
      <c r="C110" s="617" t="s">
        <v>56</v>
      </c>
      <c r="D110" s="689">
        <f>D111+D112+D113+D114</f>
        <v>0</v>
      </c>
      <c r="E110" s="689">
        <f>E111+E112+E113+E114</f>
        <v>0</v>
      </c>
      <c r="F110" s="689">
        <f>F111+F112+F113+F114</f>
        <v>0</v>
      </c>
      <c r="G110" s="689">
        <f>G112+G113+G114</f>
        <v>0</v>
      </c>
      <c r="H110" s="689">
        <f>H111+H112+H113+H114</f>
        <v>0</v>
      </c>
      <c r="I110" s="689">
        <f>I112+I113+I114</f>
        <v>0</v>
      </c>
      <c r="J110" s="690">
        <v>0</v>
      </c>
      <c r="K110" s="690">
        <v>0</v>
      </c>
      <c r="L110" s="691">
        <v>0</v>
      </c>
      <c r="M110" s="691">
        <v>0</v>
      </c>
      <c r="N110" s="691">
        <v>0</v>
      </c>
      <c r="O110" s="691">
        <v>0</v>
      </c>
      <c r="P110" s="691">
        <v>0</v>
      </c>
      <c r="Q110" s="691">
        <v>0</v>
      </c>
      <c r="R110" s="692">
        <v>0</v>
      </c>
      <c r="S110" s="691">
        <v>0</v>
      </c>
      <c r="T110" s="691">
        <v>0</v>
      </c>
      <c r="U110" s="691">
        <v>0</v>
      </c>
      <c r="V110" s="693">
        <f t="shared" ref="V110:X110" si="37">V111+V112+V113+V114</f>
        <v>0</v>
      </c>
      <c r="W110" s="693">
        <f t="shared" si="37"/>
        <v>0</v>
      </c>
      <c r="X110" s="694">
        <f t="shared" si="37"/>
        <v>0</v>
      </c>
      <c r="Y110" s="302"/>
    </row>
    <row r="111" spans="2:25" ht="31.5">
      <c r="B111" s="270" t="s">
        <v>20</v>
      </c>
      <c r="C111" s="620" t="s">
        <v>57</v>
      </c>
      <c r="D111" s="695"/>
      <c r="E111" s="695"/>
      <c r="F111" s="695"/>
      <c r="G111" s="695"/>
      <c r="H111" s="695"/>
      <c r="I111" s="695" t="s">
        <v>125</v>
      </c>
      <c r="J111" s="696"/>
      <c r="K111" s="696"/>
      <c r="L111" s="696"/>
      <c r="M111" s="697"/>
      <c r="N111" s="697"/>
      <c r="O111" s="697"/>
      <c r="P111" s="698"/>
      <c r="Q111" s="698"/>
      <c r="R111" s="699"/>
      <c r="S111" s="698"/>
      <c r="T111" s="698"/>
      <c r="U111" s="699"/>
      <c r="V111" s="700"/>
      <c r="W111" s="700"/>
      <c r="X111" s="701"/>
      <c r="Y111" s="302"/>
    </row>
    <row r="112" spans="2:25" ht="20.25">
      <c r="B112" s="270" t="s">
        <v>21</v>
      </c>
      <c r="C112" s="620" t="s">
        <v>58</v>
      </c>
      <c r="D112" s="695">
        <v>0</v>
      </c>
      <c r="E112" s="695">
        <v>0</v>
      </c>
      <c r="F112" s="695">
        <v>0</v>
      </c>
      <c r="G112" s="695">
        <v>0</v>
      </c>
      <c r="H112" s="695">
        <v>0</v>
      </c>
      <c r="I112" s="695">
        <v>0</v>
      </c>
      <c r="J112" s="695">
        <v>0</v>
      </c>
      <c r="K112" s="696"/>
      <c r="L112" s="696"/>
      <c r="M112" s="692">
        <v>0</v>
      </c>
      <c r="N112" s="692">
        <v>0</v>
      </c>
      <c r="O112" s="692">
        <v>0</v>
      </c>
      <c r="P112" s="692">
        <v>0</v>
      </c>
      <c r="Q112" s="692">
        <v>0</v>
      </c>
      <c r="R112" s="692">
        <v>0</v>
      </c>
      <c r="S112" s="692">
        <v>0</v>
      </c>
      <c r="T112" s="692">
        <v>0</v>
      </c>
      <c r="U112" s="692">
        <v>0</v>
      </c>
      <c r="V112" s="692">
        <v>0</v>
      </c>
      <c r="W112" s="702"/>
      <c r="X112" s="703"/>
      <c r="Y112" s="302"/>
    </row>
    <row r="113" spans="2:25" ht="63">
      <c r="B113" s="270" t="s">
        <v>22</v>
      </c>
      <c r="C113" s="620" t="s">
        <v>59</v>
      </c>
      <c r="D113" s="695">
        <v>0</v>
      </c>
      <c r="E113" s="695">
        <v>0</v>
      </c>
      <c r="F113" s="695">
        <v>0</v>
      </c>
      <c r="G113" s="695">
        <v>0</v>
      </c>
      <c r="H113" s="695">
        <v>0</v>
      </c>
      <c r="I113" s="695">
        <v>0</v>
      </c>
      <c r="J113" s="695">
        <v>0</v>
      </c>
      <c r="K113" s="696"/>
      <c r="L113" s="696"/>
      <c r="M113" s="692">
        <v>0</v>
      </c>
      <c r="N113" s="692">
        <v>0</v>
      </c>
      <c r="O113" s="692">
        <v>0</v>
      </c>
      <c r="P113" s="692">
        <v>0</v>
      </c>
      <c r="Q113" s="692">
        <v>0</v>
      </c>
      <c r="R113" s="692">
        <v>0</v>
      </c>
      <c r="S113" s="692">
        <v>0</v>
      </c>
      <c r="T113" s="692">
        <v>0</v>
      </c>
      <c r="U113" s="692">
        <v>0</v>
      </c>
      <c r="V113" s="692">
        <v>0</v>
      </c>
      <c r="W113" s="702"/>
      <c r="X113" s="703"/>
      <c r="Y113" s="302"/>
    </row>
    <row r="114" spans="2:25" ht="48" thickBot="1">
      <c r="B114" s="276" t="s">
        <v>23</v>
      </c>
      <c r="C114" s="620" t="s">
        <v>85</v>
      </c>
      <c r="D114" s="695">
        <v>0</v>
      </c>
      <c r="E114" s="695">
        <v>0</v>
      </c>
      <c r="F114" s="695">
        <v>0</v>
      </c>
      <c r="G114" s="695">
        <v>0</v>
      </c>
      <c r="H114" s="695">
        <v>0</v>
      </c>
      <c r="I114" s="695">
        <v>0</v>
      </c>
      <c r="J114" s="695">
        <v>0</v>
      </c>
      <c r="K114" s="704"/>
      <c r="L114" s="704"/>
      <c r="M114" s="705">
        <v>0</v>
      </c>
      <c r="N114" s="705">
        <v>0</v>
      </c>
      <c r="O114" s="705">
        <v>0</v>
      </c>
      <c r="P114" s="705">
        <v>0</v>
      </c>
      <c r="Q114" s="705">
        <v>0</v>
      </c>
      <c r="R114" s="705">
        <v>0</v>
      </c>
      <c r="S114" s="705">
        <v>0</v>
      </c>
      <c r="T114" s="705">
        <v>0</v>
      </c>
      <c r="U114" s="705">
        <v>0</v>
      </c>
      <c r="V114" s="705">
        <v>0</v>
      </c>
      <c r="W114" s="706"/>
      <c r="X114" s="707"/>
      <c r="Y114" s="302"/>
    </row>
    <row r="115" spans="2:25" ht="19.5" thickBot="1">
      <c r="B115" s="446">
        <v>611</v>
      </c>
    </row>
    <row r="116" spans="2:25">
      <c r="B116" s="829"/>
      <c r="C116" s="820" t="s">
        <v>0</v>
      </c>
      <c r="D116" s="814" t="s">
        <v>38</v>
      </c>
      <c r="E116" s="815"/>
      <c r="F116" s="814" t="s">
        <v>39</v>
      </c>
      <c r="G116" s="815"/>
      <c r="H116" s="814" t="s">
        <v>37</v>
      </c>
      <c r="I116" s="815"/>
      <c r="J116" s="814" t="s">
        <v>74</v>
      </c>
      <c r="K116" s="815"/>
      <c r="L116" s="816"/>
      <c r="M116" s="814" t="s">
        <v>36</v>
      </c>
      <c r="N116" s="815"/>
      <c r="O116" s="816"/>
      <c r="P116" s="820" t="s">
        <v>32</v>
      </c>
      <c r="Q116" s="820"/>
      <c r="R116" s="820"/>
      <c r="S116" s="820"/>
      <c r="T116" s="820"/>
      <c r="U116" s="820"/>
      <c r="V116" s="820"/>
      <c r="W116" s="821"/>
      <c r="X116" s="822"/>
    </row>
    <row r="117" spans="2:25">
      <c r="B117" s="830"/>
      <c r="C117" s="823"/>
      <c r="D117" s="833"/>
      <c r="E117" s="834"/>
      <c r="F117" s="833"/>
      <c r="G117" s="834"/>
      <c r="H117" s="833"/>
      <c r="I117" s="834"/>
      <c r="J117" s="817"/>
      <c r="K117" s="818"/>
      <c r="L117" s="819"/>
      <c r="M117" s="817"/>
      <c r="N117" s="818"/>
      <c r="O117" s="819"/>
      <c r="P117" s="823" t="s">
        <v>53</v>
      </c>
      <c r="Q117" s="823"/>
      <c r="R117" s="823"/>
      <c r="S117" s="823" t="s">
        <v>54</v>
      </c>
      <c r="T117" s="823"/>
      <c r="U117" s="823"/>
      <c r="V117" s="823" t="s">
        <v>55</v>
      </c>
      <c r="W117" s="823"/>
      <c r="X117" s="824"/>
    </row>
    <row r="118" spans="2:25" ht="79.5" thickBot="1">
      <c r="B118" s="831"/>
      <c r="C118" s="832"/>
      <c r="D118" s="582" t="s">
        <v>47</v>
      </c>
      <c r="E118" s="582" t="s">
        <v>14</v>
      </c>
      <c r="F118" s="582" t="s">
        <v>49</v>
      </c>
      <c r="G118" s="582" t="s">
        <v>14</v>
      </c>
      <c r="H118" s="582" t="s">
        <v>49</v>
      </c>
      <c r="I118" s="582" t="s">
        <v>14</v>
      </c>
      <c r="J118" s="582" t="s">
        <v>48</v>
      </c>
      <c r="K118" s="582" t="s">
        <v>19</v>
      </c>
      <c r="L118" s="582" t="s">
        <v>31</v>
      </c>
      <c r="M118" s="582" t="s">
        <v>48</v>
      </c>
      <c r="N118" s="582" t="s">
        <v>19</v>
      </c>
      <c r="O118" s="582" t="s">
        <v>31</v>
      </c>
      <c r="P118" s="582" t="s">
        <v>48</v>
      </c>
      <c r="Q118" s="582" t="s">
        <v>19</v>
      </c>
      <c r="R118" s="582" t="s">
        <v>31</v>
      </c>
      <c r="S118" s="582" t="s">
        <v>48</v>
      </c>
      <c r="T118" s="582" t="s">
        <v>19</v>
      </c>
      <c r="U118" s="582" t="s">
        <v>31</v>
      </c>
      <c r="V118" s="582" t="s">
        <v>48</v>
      </c>
      <c r="W118" s="582" t="s">
        <v>19</v>
      </c>
      <c r="X118" s="260" t="s">
        <v>31</v>
      </c>
    </row>
    <row r="119" spans="2:25" ht="16.5" thickBot="1">
      <c r="B119" s="261">
        <v>1</v>
      </c>
      <c r="C119" s="262">
        <v>2</v>
      </c>
      <c r="D119" s="262">
        <v>3</v>
      </c>
      <c r="E119" s="263">
        <v>4</v>
      </c>
      <c r="F119" s="262">
        <v>5</v>
      </c>
      <c r="G119" s="262">
        <v>6</v>
      </c>
      <c r="H119" s="263">
        <v>7</v>
      </c>
      <c r="I119" s="262">
        <v>8</v>
      </c>
      <c r="J119" s="262">
        <v>9</v>
      </c>
      <c r="K119" s="263">
        <v>10</v>
      </c>
      <c r="L119" s="262">
        <v>11</v>
      </c>
      <c r="M119" s="262">
        <v>12</v>
      </c>
      <c r="N119" s="263">
        <v>13</v>
      </c>
      <c r="O119" s="262">
        <v>14</v>
      </c>
      <c r="P119" s="262">
        <v>15</v>
      </c>
      <c r="Q119" s="263">
        <v>16</v>
      </c>
      <c r="R119" s="262">
        <v>17</v>
      </c>
      <c r="S119" s="262">
        <v>18</v>
      </c>
      <c r="T119" s="263">
        <v>19</v>
      </c>
      <c r="U119" s="262">
        <v>20</v>
      </c>
      <c r="V119" s="262">
        <v>21</v>
      </c>
      <c r="W119" s="263">
        <v>22</v>
      </c>
      <c r="X119" s="264">
        <v>23</v>
      </c>
    </row>
    <row r="120" spans="2:25" ht="31.5">
      <c r="B120" s="265" t="s">
        <v>1</v>
      </c>
      <c r="C120" s="617" t="s">
        <v>56</v>
      </c>
      <c r="D120" s="708">
        <f t="shared" ref="D120:I120" si="38">D122+D123+D124</f>
        <v>13</v>
      </c>
      <c r="E120" s="708">
        <f t="shared" si="38"/>
        <v>13</v>
      </c>
      <c r="F120" s="708">
        <f t="shared" si="38"/>
        <v>13</v>
      </c>
      <c r="G120" s="708">
        <f t="shared" si="38"/>
        <v>13</v>
      </c>
      <c r="H120" s="708">
        <f t="shared" si="38"/>
        <v>13</v>
      </c>
      <c r="I120" s="708">
        <f t="shared" si="38"/>
        <v>13</v>
      </c>
      <c r="J120" s="709">
        <v>9657.91</v>
      </c>
      <c r="K120" s="709">
        <v>9678.69</v>
      </c>
      <c r="L120" s="709">
        <v>9678.69</v>
      </c>
      <c r="M120" s="709">
        <f>M122+M101+M124+M123</f>
        <v>6823.88</v>
      </c>
      <c r="N120" s="709">
        <f>N122+N123+N124</f>
        <v>6821.76</v>
      </c>
      <c r="O120" s="709">
        <f>O122+O123+O124</f>
        <v>6821.76</v>
      </c>
      <c r="P120" s="709">
        <f>P122+P123+P124</f>
        <v>6823.88</v>
      </c>
      <c r="Q120" s="709">
        <v>6821.76</v>
      </c>
      <c r="R120" s="709">
        <f>R122+R123+R124</f>
        <v>6821.76</v>
      </c>
      <c r="S120" s="709">
        <f t="shared" ref="S120:X120" si="39">S121+S122+S123+S124</f>
        <v>0</v>
      </c>
      <c r="T120" s="709">
        <f t="shared" si="39"/>
        <v>0</v>
      </c>
      <c r="U120" s="709">
        <f t="shared" si="39"/>
        <v>0</v>
      </c>
      <c r="V120" s="709">
        <f t="shared" si="39"/>
        <v>0</v>
      </c>
      <c r="W120" s="709">
        <f t="shared" si="39"/>
        <v>0</v>
      </c>
      <c r="X120" s="710">
        <f t="shared" si="39"/>
        <v>0</v>
      </c>
    </row>
    <row r="121" spans="2:25" ht="31.5">
      <c r="B121" s="270" t="s">
        <v>20</v>
      </c>
      <c r="C121" s="620" t="s">
        <v>57</v>
      </c>
      <c r="D121" s="711"/>
      <c r="E121" s="712"/>
      <c r="F121" s="711"/>
      <c r="G121" s="712"/>
      <c r="H121" s="712"/>
      <c r="I121" s="712"/>
      <c r="J121" s="713" t="s">
        <v>46</v>
      </c>
      <c r="K121" s="713" t="s">
        <v>46</v>
      </c>
      <c r="L121" s="713" t="s">
        <v>46</v>
      </c>
      <c r="M121" s="714"/>
      <c r="N121" s="714"/>
      <c r="O121" s="714"/>
      <c r="P121" s="714"/>
      <c r="Q121" s="714"/>
      <c r="R121" s="715"/>
      <c r="S121" s="714"/>
      <c r="T121" s="714"/>
      <c r="U121" s="715"/>
      <c r="V121" s="714"/>
      <c r="W121" s="714"/>
      <c r="X121" s="716"/>
    </row>
    <row r="122" spans="2:25" ht="23.25">
      <c r="B122" s="270" t="s">
        <v>21</v>
      </c>
      <c r="C122" s="620" t="s">
        <v>58</v>
      </c>
      <c r="D122" s="711">
        <v>10</v>
      </c>
      <c r="E122" s="711">
        <v>10</v>
      </c>
      <c r="F122" s="711">
        <v>10</v>
      </c>
      <c r="G122" s="711">
        <v>10</v>
      </c>
      <c r="H122" s="711">
        <v>10</v>
      </c>
      <c r="I122" s="711">
        <v>10</v>
      </c>
      <c r="J122" s="713" t="s">
        <v>46</v>
      </c>
      <c r="K122" s="713" t="s">
        <v>46</v>
      </c>
      <c r="L122" s="713" t="s">
        <v>46</v>
      </c>
      <c r="M122" s="714">
        <f>P122+S122+V122</f>
        <v>6038.6</v>
      </c>
      <c r="N122" s="714">
        <v>6001.38</v>
      </c>
      <c r="O122" s="714">
        <v>6001.38</v>
      </c>
      <c r="P122" s="714">
        <v>6038.6</v>
      </c>
      <c r="Q122" s="714">
        <f t="shared" ref="Q122:R124" si="40">N122</f>
        <v>6001.38</v>
      </c>
      <c r="R122" s="714">
        <f t="shared" si="40"/>
        <v>6001.38</v>
      </c>
      <c r="S122" s="714">
        <v>0</v>
      </c>
      <c r="T122" s="714">
        <v>0</v>
      </c>
      <c r="U122" s="714">
        <v>0</v>
      </c>
      <c r="V122" s="714"/>
      <c r="W122" s="717"/>
      <c r="X122" s="718"/>
    </row>
    <row r="123" spans="2:25" ht="69" customHeight="1">
      <c r="B123" s="270" t="s">
        <v>22</v>
      </c>
      <c r="C123" s="620" t="s">
        <v>59</v>
      </c>
      <c r="D123" s="711">
        <v>1</v>
      </c>
      <c r="E123" s="711">
        <v>1</v>
      </c>
      <c r="F123" s="711">
        <v>1</v>
      </c>
      <c r="G123" s="711">
        <v>1</v>
      </c>
      <c r="H123" s="711">
        <v>1</v>
      </c>
      <c r="I123" s="711">
        <v>1</v>
      </c>
      <c r="J123" s="713" t="s">
        <v>46</v>
      </c>
      <c r="K123" s="713" t="s">
        <v>46</v>
      </c>
      <c r="L123" s="713" t="s">
        <v>46</v>
      </c>
      <c r="M123" s="714">
        <f>P123+S123+V123</f>
        <v>466.38</v>
      </c>
      <c r="N123" s="714">
        <v>459.56</v>
      </c>
      <c r="O123" s="714">
        <v>459.56</v>
      </c>
      <c r="P123" s="714">
        <v>466.38</v>
      </c>
      <c r="Q123" s="714">
        <f t="shared" si="40"/>
        <v>459.56</v>
      </c>
      <c r="R123" s="714">
        <f t="shared" si="40"/>
        <v>459.56</v>
      </c>
      <c r="S123" s="714">
        <v>0</v>
      </c>
      <c r="T123" s="714">
        <v>0</v>
      </c>
      <c r="U123" s="714">
        <v>0</v>
      </c>
      <c r="V123" s="714"/>
      <c r="W123" s="717"/>
      <c r="X123" s="718"/>
    </row>
    <row r="124" spans="2:25" ht="48" thickBot="1">
      <c r="B124" s="719" t="s">
        <v>23</v>
      </c>
      <c r="C124" s="620" t="s">
        <v>85</v>
      </c>
      <c r="D124" s="720">
        <v>2</v>
      </c>
      <c r="E124" s="720">
        <v>2</v>
      </c>
      <c r="F124" s="720">
        <v>2</v>
      </c>
      <c r="G124" s="720">
        <v>2</v>
      </c>
      <c r="H124" s="720">
        <v>2</v>
      </c>
      <c r="I124" s="720">
        <v>2</v>
      </c>
      <c r="J124" s="721" t="s">
        <v>46</v>
      </c>
      <c r="K124" s="721" t="s">
        <v>46</v>
      </c>
      <c r="L124" s="721" t="s">
        <v>46</v>
      </c>
      <c r="M124" s="722">
        <f>P124+S124+V124</f>
        <v>318.89999999999998</v>
      </c>
      <c r="N124" s="714">
        <v>360.82</v>
      </c>
      <c r="O124" s="722">
        <v>360.82</v>
      </c>
      <c r="P124" s="722">
        <v>318.89999999999998</v>
      </c>
      <c r="Q124" s="722">
        <f t="shared" si="40"/>
        <v>360.82</v>
      </c>
      <c r="R124" s="722">
        <f t="shared" si="40"/>
        <v>360.82</v>
      </c>
      <c r="S124" s="722">
        <v>0</v>
      </c>
      <c r="T124" s="722">
        <v>0</v>
      </c>
      <c r="U124" s="722">
        <v>0</v>
      </c>
      <c r="V124" s="722"/>
      <c r="W124" s="723"/>
      <c r="X124" s="724"/>
    </row>
    <row r="125" spans="2:25" ht="23.25" thickBot="1">
      <c r="B125" s="600">
        <v>617</v>
      </c>
    </row>
    <row r="126" spans="2:25">
      <c r="B126" s="829"/>
      <c r="C126" s="820" t="s">
        <v>0</v>
      </c>
      <c r="D126" s="814" t="s">
        <v>38</v>
      </c>
      <c r="E126" s="815"/>
      <c r="F126" s="814" t="s">
        <v>39</v>
      </c>
      <c r="G126" s="815"/>
      <c r="H126" s="814" t="s">
        <v>37</v>
      </c>
      <c r="I126" s="815"/>
      <c r="J126" s="814" t="s">
        <v>74</v>
      </c>
      <c r="K126" s="815"/>
      <c r="L126" s="816"/>
      <c r="M126" s="814" t="s">
        <v>36</v>
      </c>
      <c r="N126" s="815"/>
      <c r="O126" s="816"/>
      <c r="P126" s="820" t="s">
        <v>32</v>
      </c>
      <c r="Q126" s="820"/>
      <c r="R126" s="820"/>
      <c r="S126" s="820"/>
      <c r="T126" s="820"/>
      <c r="U126" s="820"/>
      <c r="V126" s="820"/>
      <c r="W126" s="821"/>
      <c r="X126" s="822"/>
    </row>
    <row r="127" spans="2:25">
      <c r="B127" s="830"/>
      <c r="C127" s="823"/>
      <c r="D127" s="833"/>
      <c r="E127" s="834"/>
      <c r="F127" s="833"/>
      <c r="G127" s="834"/>
      <c r="H127" s="833"/>
      <c r="I127" s="834"/>
      <c r="J127" s="817"/>
      <c r="K127" s="818"/>
      <c r="L127" s="819"/>
      <c r="M127" s="817"/>
      <c r="N127" s="818"/>
      <c r="O127" s="819"/>
      <c r="P127" s="823" t="s">
        <v>53</v>
      </c>
      <c r="Q127" s="823"/>
      <c r="R127" s="823"/>
      <c r="S127" s="823" t="s">
        <v>54</v>
      </c>
      <c r="T127" s="823"/>
      <c r="U127" s="823"/>
      <c r="V127" s="823" t="s">
        <v>55</v>
      </c>
      <c r="W127" s="823"/>
      <c r="X127" s="824"/>
    </row>
    <row r="128" spans="2:25" ht="79.5" thickBot="1">
      <c r="B128" s="831"/>
      <c r="C128" s="832"/>
      <c r="D128" s="582" t="s">
        <v>47</v>
      </c>
      <c r="E128" s="582" t="s">
        <v>14</v>
      </c>
      <c r="F128" s="582" t="s">
        <v>49</v>
      </c>
      <c r="G128" s="582" t="s">
        <v>14</v>
      </c>
      <c r="H128" s="582" t="s">
        <v>49</v>
      </c>
      <c r="I128" s="582" t="s">
        <v>14</v>
      </c>
      <c r="J128" s="582" t="s">
        <v>48</v>
      </c>
      <c r="K128" s="582" t="s">
        <v>19</v>
      </c>
      <c r="L128" s="582" t="s">
        <v>31</v>
      </c>
      <c r="M128" s="582" t="s">
        <v>48</v>
      </c>
      <c r="N128" s="582" t="s">
        <v>19</v>
      </c>
      <c r="O128" s="582" t="s">
        <v>31</v>
      </c>
      <c r="P128" s="582" t="s">
        <v>48</v>
      </c>
      <c r="Q128" s="582" t="s">
        <v>19</v>
      </c>
      <c r="R128" s="582" t="s">
        <v>31</v>
      </c>
      <c r="S128" s="582" t="s">
        <v>48</v>
      </c>
      <c r="T128" s="582" t="s">
        <v>19</v>
      </c>
      <c r="U128" s="582" t="s">
        <v>31</v>
      </c>
      <c r="V128" s="582" t="s">
        <v>48</v>
      </c>
      <c r="W128" s="582" t="s">
        <v>19</v>
      </c>
      <c r="X128" s="260" t="s">
        <v>31</v>
      </c>
    </row>
    <row r="129" spans="2:24" ht="16.5" thickBot="1">
      <c r="B129" s="261">
        <v>1</v>
      </c>
      <c r="C129" s="262">
        <v>2</v>
      </c>
      <c r="D129" s="262">
        <v>3</v>
      </c>
      <c r="E129" s="263">
        <v>4</v>
      </c>
      <c r="F129" s="262">
        <v>5</v>
      </c>
      <c r="G129" s="262">
        <v>6</v>
      </c>
      <c r="H129" s="263">
        <v>7</v>
      </c>
      <c r="I129" s="262">
        <v>8</v>
      </c>
      <c r="J129" s="262">
        <v>9</v>
      </c>
      <c r="K129" s="263">
        <v>10</v>
      </c>
      <c r="L129" s="262">
        <v>11</v>
      </c>
      <c r="M129" s="262">
        <v>12</v>
      </c>
      <c r="N129" s="263">
        <v>13</v>
      </c>
      <c r="O129" s="262">
        <v>14</v>
      </c>
      <c r="P129" s="262">
        <v>15</v>
      </c>
      <c r="Q129" s="263">
        <v>16</v>
      </c>
      <c r="R129" s="262">
        <v>17</v>
      </c>
      <c r="S129" s="262">
        <v>18</v>
      </c>
      <c r="T129" s="263">
        <v>19</v>
      </c>
      <c r="U129" s="262">
        <v>20</v>
      </c>
      <c r="V129" s="262">
        <v>21</v>
      </c>
      <c r="W129" s="263">
        <v>22</v>
      </c>
      <c r="X129" s="264">
        <v>23</v>
      </c>
    </row>
    <row r="130" spans="2:24" ht="31.5">
      <c r="B130" s="265" t="s">
        <v>1</v>
      </c>
      <c r="C130" s="617" t="s">
        <v>56</v>
      </c>
      <c r="D130" s="725">
        <v>58</v>
      </c>
      <c r="E130" s="725">
        <v>58</v>
      </c>
      <c r="F130" s="725">
        <f>F131+F132+F133+F134</f>
        <v>58</v>
      </c>
      <c r="G130" s="725">
        <v>54</v>
      </c>
      <c r="H130" s="725">
        <f>H131+H132+H133+H134</f>
        <v>58</v>
      </c>
      <c r="I130" s="725">
        <v>54</v>
      </c>
      <c r="J130" s="588">
        <v>40714.92</v>
      </c>
      <c r="K130" s="588">
        <v>40617.75</v>
      </c>
      <c r="L130" s="588">
        <v>40554.959999999999</v>
      </c>
      <c r="M130" s="588">
        <f>M131+M132+M133+M134</f>
        <v>27930.87</v>
      </c>
      <c r="N130" s="588">
        <f>N134+N133+N132</f>
        <v>27954.05</v>
      </c>
      <c r="O130" s="588">
        <f>O134+O133+O132</f>
        <v>27954.05</v>
      </c>
      <c r="P130" s="588">
        <f t="shared" ref="P130:U130" si="41">P131+P132+P133+P134</f>
        <v>26928.560000000001</v>
      </c>
      <c r="Q130" s="588">
        <f>Q134+Q133+Q132</f>
        <v>26956.079999999998</v>
      </c>
      <c r="R130" s="588">
        <f>R134+R133+R132</f>
        <v>26956.079999999998</v>
      </c>
      <c r="S130" s="588">
        <f t="shared" si="41"/>
        <v>1002.3</v>
      </c>
      <c r="T130" s="588">
        <f t="shared" si="41"/>
        <v>997.97</v>
      </c>
      <c r="U130" s="588">
        <f t="shared" si="41"/>
        <v>997.97</v>
      </c>
      <c r="V130" s="725">
        <f>V131+V132+V133+V134</f>
        <v>0</v>
      </c>
      <c r="W130" s="725">
        <f>W131+W132+W133+W134</f>
        <v>0</v>
      </c>
      <c r="X130" s="726">
        <f>X131+X132+X133+X134</f>
        <v>0</v>
      </c>
    </row>
    <row r="131" spans="2:24" ht="31.5">
      <c r="B131" s="270" t="s">
        <v>20</v>
      </c>
      <c r="C131" s="620" t="s">
        <v>57</v>
      </c>
      <c r="D131" s="651"/>
      <c r="E131" s="651"/>
      <c r="F131" s="651"/>
      <c r="G131" s="651"/>
      <c r="H131" s="651"/>
      <c r="I131" s="651"/>
      <c r="J131" s="652" t="s">
        <v>46</v>
      </c>
      <c r="K131" s="652" t="s">
        <v>46</v>
      </c>
      <c r="L131" s="652" t="s">
        <v>46</v>
      </c>
      <c r="M131" s="672">
        <f>P131+S131+V131</f>
        <v>0</v>
      </c>
      <c r="N131" s="672">
        <f>Q131+T131+W131</f>
        <v>0</v>
      </c>
      <c r="O131" s="672">
        <v>0</v>
      </c>
      <c r="P131" s="727"/>
      <c r="Q131" s="727"/>
      <c r="R131" s="727"/>
      <c r="S131" s="727"/>
      <c r="T131" s="727"/>
      <c r="U131" s="727"/>
      <c r="V131" s="651"/>
      <c r="W131" s="651"/>
      <c r="X131" s="728"/>
    </row>
    <row r="132" spans="2:24" ht="20.25">
      <c r="B132" s="270" t="s">
        <v>21</v>
      </c>
      <c r="C132" s="620" t="s">
        <v>58</v>
      </c>
      <c r="D132" s="651">
        <v>36</v>
      </c>
      <c r="E132" s="651">
        <v>36</v>
      </c>
      <c r="F132" s="651">
        <v>36</v>
      </c>
      <c r="G132" s="651">
        <v>32</v>
      </c>
      <c r="H132" s="651">
        <v>36</v>
      </c>
      <c r="I132" s="651">
        <v>32</v>
      </c>
      <c r="J132" s="652" t="s">
        <v>46</v>
      </c>
      <c r="K132" s="652" t="s">
        <v>46</v>
      </c>
      <c r="L132" s="652" t="s">
        <v>46</v>
      </c>
      <c r="M132" s="672">
        <f>P132+S132</f>
        <v>19746.82</v>
      </c>
      <c r="N132" s="672">
        <f>Q132+T132</f>
        <v>19612.18</v>
      </c>
      <c r="O132" s="672">
        <f>R132+U132</f>
        <v>19612.18</v>
      </c>
      <c r="P132" s="672">
        <v>18744.52</v>
      </c>
      <c r="Q132" s="672">
        <v>18614.21</v>
      </c>
      <c r="R132" s="672">
        <v>18614.21</v>
      </c>
      <c r="S132" s="727">
        <v>1002.3</v>
      </c>
      <c r="T132" s="727">
        <v>997.97</v>
      </c>
      <c r="U132" s="727">
        <v>997.97</v>
      </c>
      <c r="V132" s="651"/>
      <c r="W132" s="729"/>
      <c r="X132" s="730"/>
    </row>
    <row r="133" spans="2:24" ht="63">
      <c r="B133" s="270" t="s">
        <v>22</v>
      </c>
      <c r="C133" s="620" t="s">
        <v>59</v>
      </c>
      <c r="D133" s="651">
        <v>16</v>
      </c>
      <c r="E133" s="651">
        <v>16</v>
      </c>
      <c r="F133" s="651">
        <v>16</v>
      </c>
      <c r="G133" s="651">
        <v>16</v>
      </c>
      <c r="H133" s="651">
        <v>16</v>
      </c>
      <c r="I133" s="651">
        <v>16</v>
      </c>
      <c r="J133" s="652" t="s">
        <v>46</v>
      </c>
      <c r="K133" s="652" t="s">
        <v>46</v>
      </c>
      <c r="L133" s="652" t="s">
        <v>46</v>
      </c>
      <c r="M133" s="672">
        <v>7149.99</v>
      </c>
      <c r="N133" s="672">
        <v>7266.82</v>
      </c>
      <c r="O133" s="672">
        <v>7266.82</v>
      </c>
      <c r="P133" s="672">
        <v>7149.98</v>
      </c>
      <c r="Q133" s="672">
        <v>7266.82</v>
      </c>
      <c r="R133" s="672">
        <v>7266.82</v>
      </c>
      <c r="S133" s="651"/>
      <c r="T133" s="651"/>
      <c r="U133" s="651"/>
      <c r="V133" s="651"/>
      <c r="W133" s="729"/>
      <c r="X133" s="730"/>
    </row>
    <row r="134" spans="2:24" ht="48" thickBot="1">
      <c r="B134" s="276" t="s">
        <v>23</v>
      </c>
      <c r="C134" s="620" t="s">
        <v>85</v>
      </c>
      <c r="D134" s="731">
        <v>6</v>
      </c>
      <c r="E134" s="731">
        <v>6</v>
      </c>
      <c r="F134" s="731">
        <v>6</v>
      </c>
      <c r="G134" s="731">
        <v>6</v>
      </c>
      <c r="H134" s="731">
        <v>6</v>
      </c>
      <c r="I134" s="731">
        <v>6</v>
      </c>
      <c r="J134" s="659" t="s">
        <v>46</v>
      </c>
      <c r="K134" s="659" t="s">
        <v>46</v>
      </c>
      <c r="L134" s="659" t="s">
        <v>46</v>
      </c>
      <c r="M134" s="732">
        <v>1034.06</v>
      </c>
      <c r="N134" s="732">
        <v>1075.05</v>
      </c>
      <c r="O134" s="732">
        <v>1075.05</v>
      </c>
      <c r="P134" s="732">
        <v>1034.06</v>
      </c>
      <c r="Q134" s="732">
        <v>1075.05</v>
      </c>
      <c r="R134" s="732">
        <v>1075.05</v>
      </c>
      <c r="S134" s="731"/>
      <c r="T134" s="731"/>
      <c r="U134" s="731"/>
      <c r="V134" s="731"/>
      <c r="W134" s="733"/>
      <c r="X134" s="734"/>
    </row>
    <row r="135" spans="2:24" ht="24.75" customHeight="1" thickBot="1">
      <c r="B135" s="282">
        <v>618</v>
      </c>
    </row>
    <row r="136" spans="2:24">
      <c r="B136" s="829"/>
      <c r="C136" s="820" t="s">
        <v>0</v>
      </c>
      <c r="D136" s="814" t="s">
        <v>38</v>
      </c>
      <c r="E136" s="815"/>
      <c r="F136" s="814" t="s">
        <v>39</v>
      </c>
      <c r="G136" s="815"/>
      <c r="H136" s="814" t="s">
        <v>37</v>
      </c>
      <c r="I136" s="815"/>
      <c r="J136" s="814" t="s">
        <v>74</v>
      </c>
      <c r="K136" s="815"/>
      <c r="L136" s="816"/>
      <c r="M136" s="814" t="s">
        <v>36</v>
      </c>
      <c r="N136" s="815"/>
      <c r="O136" s="816"/>
      <c r="P136" s="820" t="s">
        <v>32</v>
      </c>
      <c r="Q136" s="820"/>
      <c r="R136" s="820"/>
      <c r="S136" s="820"/>
      <c r="T136" s="820"/>
      <c r="U136" s="820"/>
      <c r="V136" s="820"/>
      <c r="W136" s="821"/>
      <c r="X136" s="822"/>
    </row>
    <row r="137" spans="2:24">
      <c r="B137" s="830"/>
      <c r="C137" s="823"/>
      <c r="D137" s="833"/>
      <c r="E137" s="834"/>
      <c r="F137" s="833"/>
      <c r="G137" s="834"/>
      <c r="H137" s="833"/>
      <c r="I137" s="834"/>
      <c r="J137" s="817"/>
      <c r="K137" s="818"/>
      <c r="L137" s="819"/>
      <c r="M137" s="817"/>
      <c r="N137" s="818"/>
      <c r="O137" s="819"/>
      <c r="P137" s="823" t="s">
        <v>53</v>
      </c>
      <c r="Q137" s="823"/>
      <c r="R137" s="823"/>
      <c r="S137" s="823" t="s">
        <v>54</v>
      </c>
      <c r="T137" s="823"/>
      <c r="U137" s="823"/>
      <c r="V137" s="823" t="s">
        <v>55</v>
      </c>
      <c r="W137" s="823"/>
      <c r="X137" s="824"/>
    </row>
    <row r="138" spans="2:24" ht="79.5" thickBot="1">
      <c r="B138" s="831"/>
      <c r="C138" s="832"/>
      <c r="D138" s="582" t="s">
        <v>108</v>
      </c>
      <c r="E138" s="582" t="s">
        <v>14</v>
      </c>
      <c r="F138" s="582" t="s">
        <v>109</v>
      </c>
      <c r="G138" s="582" t="s">
        <v>14</v>
      </c>
      <c r="H138" s="582" t="s">
        <v>49</v>
      </c>
      <c r="I138" s="582" t="s">
        <v>14</v>
      </c>
      <c r="J138" s="582" t="s">
        <v>48</v>
      </c>
      <c r="K138" s="582" t="s">
        <v>19</v>
      </c>
      <c r="L138" s="582" t="s">
        <v>31</v>
      </c>
      <c r="M138" s="582" t="s">
        <v>48</v>
      </c>
      <c r="N138" s="582" t="s">
        <v>19</v>
      </c>
      <c r="O138" s="582" t="s">
        <v>31</v>
      </c>
      <c r="P138" s="582" t="s">
        <v>48</v>
      </c>
      <c r="Q138" s="582" t="s">
        <v>19</v>
      </c>
      <c r="R138" s="582" t="s">
        <v>31</v>
      </c>
      <c r="S138" s="582" t="s">
        <v>48</v>
      </c>
      <c r="T138" s="582" t="s">
        <v>19</v>
      </c>
      <c r="U138" s="582" t="s">
        <v>31</v>
      </c>
      <c r="V138" s="582" t="s">
        <v>48</v>
      </c>
      <c r="W138" s="582" t="s">
        <v>19</v>
      </c>
      <c r="X138" s="260" t="s">
        <v>31</v>
      </c>
    </row>
    <row r="139" spans="2:24" ht="16.5" thickBot="1">
      <c r="B139" s="261">
        <v>1</v>
      </c>
      <c r="C139" s="262">
        <v>2</v>
      </c>
      <c r="D139" s="262">
        <v>3</v>
      </c>
      <c r="E139" s="263">
        <v>4</v>
      </c>
      <c r="F139" s="262">
        <v>5</v>
      </c>
      <c r="G139" s="262">
        <v>6</v>
      </c>
      <c r="H139" s="263">
        <v>7</v>
      </c>
      <c r="I139" s="262">
        <v>8</v>
      </c>
      <c r="J139" s="262">
        <v>9</v>
      </c>
      <c r="K139" s="263">
        <v>10</v>
      </c>
      <c r="L139" s="262">
        <v>11</v>
      </c>
      <c r="M139" s="262">
        <v>12</v>
      </c>
      <c r="N139" s="263">
        <v>13</v>
      </c>
      <c r="O139" s="262">
        <v>14</v>
      </c>
      <c r="P139" s="262">
        <v>15</v>
      </c>
      <c r="Q139" s="263">
        <v>16</v>
      </c>
      <c r="R139" s="262">
        <v>17</v>
      </c>
      <c r="S139" s="262">
        <v>18</v>
      </c>
      <c r="T139" s="263">
        <v>19</v>
      </c>
      <c r="U139" s="262">
        <v>20</v>
      </c>
      <c r="V139" s="262">
        <v>21</v>
      </c>
      <c r="W139" s="263">
        <v>22</v>
      </c>
      <c r="X139" s="264">
        <v>23</v>
      </c>
    </row>
    <row r="140" spans="2:24" ht="31.5">
      <c r="B140" s="265" t="s">
        <v>1</v>
      </c>
      <c r="C140" s="617" t="s">
        <v>56</v>
      </c>
      <c r="D140" s="735">
        <f>D141+D142+D143+D144</f>
        <v>54</v>
      </c>
      <c r="E140" s="735">
        <f>E141+E142+E143+E144</f>
        <v>54</v>
      </c>
      <c r="F140" s="735">
        <f t="shared" ref="F140:H140" si="42">F141+F142+F143+F144</f>
        <v>54</v>
      </c>
      <c r="G140" s="735">
        <f t="shared" si="42"/>
        <v>54</v>
      </c>
      <c r="H140" s="735">
        <f t="shared" si="42"/>
        <v>54</v>
      </c>
      <c r="I140" s="735">
        <v>54</v>
      </c>
      <c r="J140" s="356">
        <v>37975.599999999999</v>
      </c>
      <c r="K140" s="356">
        <v>37965.480000000003</v>
      </c>
      <c r="L140" s="356">
        <v>37930.800000000003</v>
      </c>
      <c r="M140" s="356">
        <f t="shared" ref="M140:U140" si="43">M142+M143+M144</f>
        <v>25565.850000000002</v>
      </c>
      <c r="N140" s="356">
        <f>N142+N143+N144</f>
        <v>25591.820000000003</v>
      </c>
      <c r="O140" s="356">
        <f>O142+O143+O144</f>
        <v>25591.820000000003</v>
      </c>
      <c r="P140" s="356">
        <f t="shared" si="43"/>
        <v>24493.920000000002</v>
      </c>
      <c r="Q140" s="356">
        <f t="shared" si="43"/>
        <v>24493.08</v>
      </c>
      <c r="R140" s="356">
        <f t="shared" si="43"/>
        <v>24493.08</v>
      </c>
      <c r="S140" s="356">
        <f t="shared" si="43"/>
        <v>1071.93</v>
      </c>
      <c r="T140" s="356">
        <f t="shared" si="43"/>
        <v>1098.74</v>
      </c>
      <c r="U140" s="356">
        <f t="shared" si="43"/>
        <v>1098.74</v>
      </c>
      <c r="V140" s="356">
        <f>V141+V142+V143+V144</f>
        <v>0</v>
      </c>
      <c r="W140" s="735">
        <f>W141+W142+W143+W144</f>
        <v>0</v>
      </c>
      <c r="X140" s="736">
        <f>X141+X142+X143+X144</f>
        <v>0</v>
      </c>
    </row>
    <row r="141" spans="2:24" ht="31.5">
      <c r="B141" s="270" t="s">
        <v>20</v>
      </c>
      <c r="C141" s="620" t="s">
        <v>57</v>
      </c>
      <c r="D141" s="31"/>
      <c r="E141" s="737"/>
      <c r="F141" s="31"/>
      <c r="G141" s="737"/>
      <c r="H141" s="737"/>
      <c r="I141" s="737"/>
      <c r="J141" s="738" t="s">
        <v>46</v>
      </c>
      <c r="K141" s="738" t="s">
        <v>46</v>
      </c>
      <c r="L141" s="738" t="s">
        <v>46</v>
      </c>
      <c r="M141" s="290">
        <f>P141+S141+V141</f>
        <v>0</v>
      </c>
      <c r="N141" s="290">
        <f>Q141+T141+W141</f>
        <v>0</v>
      </c>
      <c r="O141" s="290">
        <f>R141+U141+X141</f>
        <v>0</v>
      </c>
      <c r="P141" s="290"/>
      <c r="Q141" s="290"/>
      <c r="R141" s="739"/>
      <c r="S141" s="290"/>
      <c r="T141" s="290"/>
      <c r="U141" s="739"/>
      <c r="V141" s="290"/>
      <c r="W141" s="31"/>
      <c r="X141" s="293"/>
    </row>
    <row r="142" spans="2:24">
      <c r="B142" s="270" t="s">
        <v>21</v>
      </c>
      <c r="C142" s="620" t="s">
        <v>58</v>
      </c>
      <c r="D142" s="31">
        <v>37</v>
      </c>
      <c r="E142" s="31">
        <v>37</v>
      </c>
      <c r="F142" s="31">
        <v>37</v>
      </c>
      <c r="G142" s="31">
        <v>37</v>
      </c>
      <c r="H142" s="31">
        <v>37</v>
      </c>
      <c r="I142" s="31">
        <v>37</v>
      </c>
      <c r="J142" s="738" t="s">
        <v>46</v>
      </c>
      <c r="K142" s="738" t="s">
        <v>46</v>
      </c>
      <c r="L142" s="738" t="s">
        <v>46</v>
      </c>
      <c r="M142" s="290">
        <f>P142+S142</f>
        <v>20218.11</v>
      </c>
      <c r="N142" s="290">
        <f>Q142+T142</f>
        <v>20539.570000000003</v>
      </c>
      <c r="O142" s="290">
        <f>R142+U142</f>
        <v>20539.570000000003</v>
      </c>
      <c r="P142" s="290">
        <v>19146.18</v>
      </c>
      <c r="Q142" s="290">
        <v>19440.830000000002</v>
      </c>
      <c r="R142" s="290">
        <v>19440.830000000002</v>
      </c>
      <c r="S142" s="290">
        <v>1071.93</v>
      </c>
      <c r="T142" s="290">
        <v>1098.74</v>
      </c>
      <c r="U142" s="290">
        <v>1098.74</v>
      </c>
      <c r="V142" s="290"/>
      <c r="W142" s="740"/>
      <c r="X142" s="741"/>
    </row>
    <row r="143" spans="2:24" ht="63">
      <c r="B143" s="270" t="s">
        <v>22</v>
      </c>
      <c r="C143" s="620" t="s">
        <v>59</v>
      </c>
      <c r="D143" s="31">
        <v>9</v>
      </c>
      <c r="E143" s="31">
        <v>9</v>
      </c>
      <c r="F143" s="31">
        <v>9</v>
      </c>
      <c r="G143" s="31">
        <v>9</v>
      </c>
      <c r="H143" s="31">
        <v>9</v>
      </c>
      <c r="I143" s="31">
        <v>9</v>
      </c>
      <c r="J143" s="738" t="s">
        <v>46</v>
      </c>
      <c r="K143" s="738" t="s">
        <v>46</v>
      </c>
      <c r="L143" s="738" t="s">
        <v>46</v>
      </c>
      <c r="M143" s="290">
        <f>P143+S143</f>
        <v>3910.9</v>
      </c>
      <c r="N143" s="290">
        <f>Q143</f>
        <v>3726.6400000000003</v>
      </c>
      <c r="O143" s="290">
        <f>R143</f>
        <v>3726.6400000000003</v>
      </c>
      <c r="P143" s="290">
        <v>3910.9</v>
      </c>
      <c r="Q143" s="290">
        <f>3726.63+0.01</f>
        <v>3726.6400000000003</v>
      </c>
      <c r="R143" s="290">
        <f>3726.63+0.01</f>
        <v>3726.6400000000003</v>
      </c>
      <c r="S143" s="290">
        <v>0</v>
      </c>
      <c r="T143" s="290">
        <v>0</v>
      </c>
      <c r="U143" s="290">
        <v>0</v>
      </c>
      <c r="V143" s="290"/>
      <c r="W143" s="740"/>
      <c r="X143" s="741"/>
    </row>
    <row r="144" spans="2:24" ht="48" thickBot="1">
      <c r="B144" s="276" t="s">
        <v>23</v>
      </c>
      <c r="C144" s="620" t="s">
        <v>85</v>
      </c>
      <c r="D144" s="288">
        <v>8</v>
      </c>
      <c r="E144" s="288">
        <v>8</v>
      </c>
      <c r="F144" s="288">
        <v>8</v>
      </c>
      <c r="G144" s="288">
        <v>8</v>
      </c>
      <c r="H144" s="288">
        <v>8</v>
      </c>
      <c r="I144" s="288">
        <v>8</v>
      </c>
      <c r="J144" s="742" t="s">
        <v>46</v>
      </c>
      <c r="K144" s="742" t="s">
        <v>46</v>
      </c>
      <c r="L144" s="742" t="s">
        <v>46</v>
      </c>
      <c r="M144" s="296">
        <f>P144</f>
        <v>1436.84</v>
      </c>
      <c r="N144" s="290">
        <f>Q144</f>
        <v>1325.61</v>
      </c>
      <c r="O144" s="290">
        <f>R144</f>
        <v>1325.61</v>
      </c>
      <c r="P144" s="296">
        <v>1436.84</v>
      </c>
      <c r="Q144" s="296">
        <v>1325.61</v>
      </c>
      <c r="R144" s="296">
        <v>1325.61</v>
      </c>
      <c r="S144" s="296">
        <v>0</v>
      </c>
      <c r="T144" s="296">
        <v>0</v>
      </c>
      <c r="U144" s="296">
        <v>0</v>
      </c>
      <c r="V144" s="296"/>
      <c r="W144" s="743"/>
      <c r="X144" s="744"/>
    </row>
    <row r="145" spans="2:24" ht="26.25" thickBot="1">
      <c r="B145" s="563">
        <v>619</v>
      </c>
    </row>
    <row r="146" spans="2:24">
      <c r="B146" s="829"/>
      <c r="C146" s="820" t="s">
        <v>0</v>
      </c>
      <c r="D146" s="814" t="s">
        <v>38</v>
      </c>
      <c r="E146" s="815"/>
      <c r="F146" s="814" t="s">
        <v>39</v>
      </c>
      <c r="G146" s="815"/>
      <c r="H146" s="814" t="s">
        <v>37</v>
      </c>
      <c r="I146" s="815"/>
      <c r="J146" s="814" t="s">
        <v>74</v>
      </c>
      <c r="K146" s="815"/>
      <c r="L146" s="816"/>
      <c r="M146" s="814" t="s">
        <v>36</v>
      </c>
      <c r="N146" s="815"/>
      <c r="O146" s="816"/>
      <c r="P146" s="820" t="s">
        <v>32</v>
      </c>
      <c r="Q146" s="820"/>
      <c r="R146" s="820"/>
      <c r="S146" s="820"/>
      <c r="T146" s="820"/>
      <c r="U146" s="820"/>
      <c r="V146" s="820"/>
      <c r="W146" s="821"/>
      <c r="X146" s="822"/>
    </row>
    <row r="147" spans="2:24">
      <c r="B147" s="830"/>
      <c r="C147" s="823"/>
      <c r="D147" s="833"/>
      <c r="E147" s="834"/>
      <c r="F147" s="833"/>
      <c r="G147" s="834"/>
      <c r="H147" s="833"/>
      <c r="I147" s="834"/>
      <c r="J147" s="817"/>
      <c r="K147" s="818"/>
      <c r="L147" s="819"/>
      <c r="M147" s="817"/>
      <c r="N147" s="818"/>
      <c r="O147" s="819"/>
      <c r="P147" s="823" t="s">
        <v>53</v>
      </c>
      <c r="Q147" s="823"/>
      <c r="R147" s="823"/>
      <c r="S147" s="823" t="s">
        <v>54</v>
      </c>
      <c r="T147" s="823"/>
      <c r="U147" s="823"/>
      <c r="V147" s="823" t="s">
        <v>55</v>
      </c>
      <c r="W147" s="823"/>
      <c r="X147" s="824"/>
    </row>
    <row r="148" spans="2:24" ht="79.5" thickBot="1">
      <c r="B148" s="831"/>
      <c r="C148" s="832"/>
      <c r="D148" s="582" t="s">
        <v>47</v>
      </c>
      <c r="E148" s="582" t="s">
        <v>14</v>
      </c>
      <c r="F148" s="582" t="s">
        <v>49</v>
      </c>
      <c r="G148" s="582" t="s">
        <v>14</v>
      </c>
      <c r="H148" s="582" t="s">
        <v>49</v>
      </c>
      <c r="I148" s="582" t="s">
        <v>14</v>
      </c>
      <c r="J148" s="582" t="s">
        <v>48</v>
      </c>
      <c r="K148" s="582" t="s">
        <v>19</v>
      </c>
      <c r="L148" s="582" t="s">
        <v>31</v>
      </c>
      <c r="M148" s="582" t="s">
        <v>48</v>
      </c>
      <c r="N148" s="582" t="s">
        <v>19</v>
      </c>
      <c r="O148" s="582" t="s">
        <v>31</v>
      </c>
      <c r="P148" s="582" t="s">
        <v>48</v>
      </c>
      <c r="Q148" s="582" t="s">
        <v>19</v>
      </c>
      <c r="R148" s="582" t="s">
        <v>31</v>
      </c>
      <c r="S148" s="582" t="s">
        <v>48</v>
      </c>
      <c r="T148" s="582" t="s">
        <v>19</v>
      </c>
      <c r="U148" s="582" t="s">
        <v>31</v>
      </c>
      <c r="V148" s="582" t="s">
        <v>48</v>
      </c>
      <c r="W148" s="582" t="s">
        <v>19</v>
      </c>
      <c r="X148" s="260" t="s">
        <v>31</v>
      </c>
    </row>
    <row r="149" spans="2:24" ht="16.5" thickBot="1">
      <c r="B149" s="261">
        <v>1</v>
      </c>
      <c r="C149" s="262">
        <v>2</v>
      </c>
      <c r="D149" s="262">
        <v>3</v>
      </c>
      <c r="E149" s="263">
        <v>4</v>
      </c>
      <c r="F149" s="262">
        <v>5</v>
      </c>
      <c r="G149" s="262">
        <v>6</v>
      </c>
      <c r="H149" s="263">
        <v>7</v>
      </c>
      <c r="I149" s="262">
        <v>8</v>
      </c>
      <c r="J149" s="262">
        <v>9</v>
      </c>
      <c r="K149" s="263">
        <v>10</v>
      </c>
      <c r="L149" s="262">
        <v>11</v>
      </c>
      <c r="M149" s="262">
        <v>12</v>
      </c>
      <c r="N149" s="263">
        <v>13</v>
      </c>
      <c r="O149" s="262">
        <v>14</v>
      </c>
      <c r="P149" s="262">
        <v>15</v>
      </c>
      <c r="Q149" s="263">
        <v>16</v>
      </c>
      <c r="R149" s="262">
        <v>17</v>
      </c>
      <c r="S149" s="262">
        <v>18</v>
      </c>
      <c r="T149" s="263">
        <v>19</v>
      </c>
      <c r="U149" s="262">
        <v>20</v>
      </c>
      <c r="V149" s="262">
        <v>21</v>
      </c>
      <c r="W149" s="263">
        <v>22</v>
      </c>
      <c r="X149" s="264">
        <v>23</v>
      </c>
    </row>
    <row r="150" spans="2:24" ht="31.5">
      <c r="B150" s="265" t="s">
        <v>1</v>
      </c>
      <c r="C150" s="617" t="s">
        <v>56</v>
      </c>
      <c r="D150" s="571">
        <f t="shared" ref="D150:I150" si="44">D151+D152+D153+D154</f>
        <v>76</v>
      </c>
      <c r="E150" s="571">
        <f t="shared" si="44"/>
        <v>76</v>
      </c>
      <c r="F150" s="571">
        <f t="shared" si="44"/>
        <v>75</v>
      </c>
      <c r="G150" s="571">
        <f t="shared" si="44"/>
        <v>74</v>
      </c>
      <c r="H150" s="571">
        <f t="shared" si="44"/>
        <v>75</v>
      </c>
      <c r="I150" s="571">
        <f t="shared" si="44"/>
        <v>76</v>
      </c>
      <c r="J150" s="572">
        <v>52491.81</v>
      </c>
      <c r="K150" s="572">
        <v>52658.16</v>
      </c>
      <c r="L150" s="572">
        <v>52643.43</v>
      </c>
      <c r="M150" s="572">
        <f t="shared" ref="M150:R150" si="45">M152+M153+M154</f>
        <v>35782.6</v>
      </c>
      <c r="N150" s="572">
        <f t="shared" si="45"/>
        <v>35843.339999999997</v>
      </c>
      <c r="O150" s="572">
        <f t="shared" si="45"/>
        <v>35843.339999999997</v>
      </c>
      <c r="P150" s="572">
        <f t="shared" si="45"/>
        <v>34295.17</v>
      </c>
      <c r="Q150" s="572">
        <f t="shared" si="45"/>
        <v>34355.93</v>
      </c>
      <c r="R150" s="572">
        <f t="shared" si="45"/>
        <v>34355.93</v>
      </c>
      <c r="S150" s="572">
        <f>S152</f>
        <v>1487.43</v>
      </c>
      <c r="T150" s="572">
        <f>T152</f>
        <v>1487.41</v>
      </c>
      <c r="U150" s="572">
        <f>U152</f>
        <v>1487.41</v>
      </c>
      <c r="V150" s="573">
        <v>0</v>
      </c>
      <c r="W150" s="571">
        <v>0</v>
      </c>
      <c r="X150" s="574">
        <f>X151+X152+X153+X154</f>
        <v>0</v>
      </c>
    </row>
    <row r="151" spans="2:24" ht="31.5">
      <c r="B151" s="270" t="s">
        <v>20</v>
      </c>
      <c r="C151" s="620" t="s">
        <v>57</v>
      </c>
      <c r="D151" s="413"/>
      <c r="E151" s="413"/>
      <c r="F151" s="413"/>
      <c r="G151" s="413"/>
      <c r="H151" s="413"/>
      <c r="I151" s="413"/>
      <c r="J151" s="413" t="s">
        <v>46</v>
      </c>
      <c r="K151" s="413" t="s">
        <v>46</v>
      </c>
      <c r="L151" s="413" t="s">
        <v>46</v>
      </c>
      <c r="M151" s="416">
        <f t="shared" ref="M151:O154" si="46">P151+S151</f>
        <v>0</v>
      </c>
      <c r="N151" s="416">
        <f t="shared" si="46"/>
        <v>0</v>
      </c>
      <c r="O151" s="575">
        <f t="shared" si="46"/>
        <v>0</v>
      </c>
      <c r="P151" s="416"/>
      <c r="Q151" s="416"/>
      <c r="R151" s="416"/>
      <c r="S151" s="416">
        <v>0</v>
      </c>
      <c r="T151" s="416">
        <v>0</v>
      </c>
      <c r="U151" s="416">
        <v>0</v>
      </c>
      <c r="V151" s="413">
        <v>0</v>
      </c>
      <c r="W151" s="413">
        <v>0</v>
      </c>
      <c r="X151" s="576">
        <v>0</v>
      </c>
    </row>
    <row r="152" spans="2:24" ht="20.25">
      <c r="B152" s="270" t="s">
        <v>21</v>
      </c>
      <c r="C152" s="620" t="s">
        <v>58</v>
      </c>
      <c r="D152" s="413">
        <v>50</v>
      </c>
      <c r="E152" s="413">
        <v>50</v>
      </c>
      <c r="F152" s="413">
        <v>50</v>
      </c>
      <c r="G152" s="413">
        <v>49</v>
      </c>
      <c r="H152" s="413">
        <v>50</v>
      </c>
      <c r="I152" s="413">
        <v>50</v>
      </c>
      <c r="J152" s="413" t="s">
        <v>46</v>
      </c>
      <c r="K152" s="413" t="s">
        <v>46</v>
      </c>
      <c r="L152" s="413" t="s">
        <v>46</v>
      </c>
      <c r="M152" s="416">
        <f t="shared" si="46"/>
        <v>26248.86</v>
      </c>
      <c r="N152" s="416">
        <f t="shared" si="46"/>
        <v>26217.69</v>
      </c>
      <c r="O152" s="575">
        <f t="shared" si="46"/>
        <v>26217.69</v>
      </c>
      <c r="P152" s="416">
        <v>24761.43</v>
      </c>
      <c r="Q152" s="416">
        <v>24730.28</v>
      </c>
      <c r="R152" s="416">
        <v>24730.28</v>
      </c>
      <c r="S152" s="416">
        <v>1487.43</v>
      </c>
      <c r="T152" s="416">
        <v>1487.41</v>
      </c>
      <c r="U152" s="416">
        <v>1487.41</v>
      </c>
      <c r="V152" s="413">
        <v>0</v>
      </c>
      <c r="W152" s="413">
        <v>0</v>
      </c>
      <c r="X152" s="577">
        <v>0</v>
      </c>
    </row>
    <row r="153" spans="2:24" ht="63">
      <c r="B153" s="270" t="s">
        <v>22</v>
      </c>
      <c r="C153" s="620" t="s">
        <v>59</v>
      </c>
      <c r="D153" s="413">
        <v>18</v>
      </c>
      <c r="E153" s="413">
        <v>18</v>
      </c>
      <c r="F153" s="413">
        <v>18</v>
      </c>
      <c r="G153" s="413">
        <v>18</v>
      </c>
      <c r="H153" s="413">
        <v>18</v>
      </c>
      <c r="I153" s="413">
        <v>18</v>
      </c>
      <c r="J153" s="413" t="s">
        <v>46</v>
      </c>
      <c r="K153" s="413" t="s">
        <v>46</v>
      </c>
      <c r="L153" s="413" t="s">
        <v>46</v>
      </c>
      <c r="M153" s="416">
        <f t="shared" si="46"/>
        <v>8248.64</v>
      </c>
      <c r="N153" s="416">
        <f t="shared" si="46"/>
        <v>8340.5499999999993</v>
      </c>
      <c r="O153" s="575">
        <f t="shared" si="46"/>
        <v>8340.5499999999993</v>
      </c>
      <c r="P153" s="416">
        <v>8248.64</v>
      </c>
      <c r="Q153" s="416">
        <v>8340.5499999999993</v>
      </c>
      <c r="R153" s="416">
        <v>8340.5499999999993</v>
      </c>
      <c r="S153" s="416">
        <v>0</v>
      </c>
      <c r="T153" s="416">
        <v>0</v>
      </c>
      <c r="U153" s="416">
        <v>0</v>
      </c>
      <c r="V153" s="413">
        <v>0</v>
      </c>
      <c r="W153" s="413">
        <v>0</v>
      </c>
      <c r="X153" s="577">
        <v>0</v>
      </c>
    </row>
    <row r="154" spans="2:24" ht="48" thickBot="1">
      <c r="B154" s="276" t="s">
        <v>23</v>
      </c>
      <c r="C154" s="620" t="s">
        <v>85</v>
      </c>
      <c r="D154" s="418">
        <v>8</v>
      </c>
      <c r="E154" s="418">
        <v>8</v>
      </c>
      <c r="F154" s="418">
        <v>7</v>
      </c>
      <c r="G154" s="418">
        <v>7</v>
      </c>
      <c r="H154" s="418">
        <v>7</v>
      </c>
      <c r="I154" s="418">
        <v>8</v>
      </c>
      <c r="J154" s="418" t="s">
        <v>46</v>
      </c>
      <c r="K154" s="418" t="s">
        <v>46</v>
      </c>
      <c r="L154" s="418" t="s">
        <v>46</v>
      </c>
      <c r="M154" s="416">
        <f t="shared" si="46"/>
        <v>1285.0999999999999</v>
      </c>
      <c r="N154" s="416">
        <f t="shared" si="46"/>
        <v>1285.0999999999999</v>
      </c>
      <c r="O154" s="575">
        <f t="shared" si="46"/>
        <v>1285.0999999999999</v>
      </c>
      <c r="P154" s="416">
        <v>1285.0999999999999</v>
      </c>
      <c r="Q154" s="416">
        <v>1285.0999999999999</v>
      </c>
      <c r="R154" s="416">
        <v>1285.0999999999999</v>
      </c>
      <c r="S154" s="419">
        <v>0</v>
      </c>
      <c r="T154" s="419">
        <v>0</v>
      </c>
      <c r="U154" s="419">
        <v>0</v>
      </c>
      <c r="V154" s="418">
        <v>0</v>
      </c>
      <c r="W154" s="418">
        <v>0</v>
      </c>
      <c r="X154" s="578">
        <v>0</v>
      </c>
    </row>
    <row r="155" spans="2:24" ht="26.25" thickBot="1">
      <c r="B155" s="563">
        <v>620</v>
      </c>
    </row>
    <row r="156" spans="2:24">
      <c r="B156" s="829"/>
      <c r="C156" s="820" t="s">
        <v>0</v>
      </c>
      <c r="D156" s="814" t="s">
        <v>38</v>
      </c>
      <c r="E156" s="815"/>
      <c r="F156" s="814" t="s">
        <v>39</v>
      </c>
      <c r="G156" s="815"/>
      <c r="H156" s="814" t="s">
        <v>37</v>
      </c>
      <c r="I156" s="815"/>
      <c r="J156" s="814" t="s">
        <v>74</v>
      </c>
      <c r="K156" s="815"/>
      <c r="L156" s="816"/>
      <c r="M156" s="814" t="s">
        <v>36</v>
      </c>
      <c r="N156" s="815"/>
      <c r="O156" s="816"/>
      <c r="P156" s="820" t="s">
        <v>32</v>
      </c>
      <c r="Q156" s="820"/>
      <c r="R156" s="820"/>
      <c r="S156" s="820"/>
      <c r="T156" s="820"/>
      <c r="U156" s="820"/>
      <c r="V156" s="820"/>
      <c r="W156" s="821"/>
      <c r="X156" s="822"/>
    </row>
    <row r="157" spans="2:24">
      <c r="B157" s="830"/>
      <c r="C157" s="823"/>
      <c r="D157" s="833"/>
      <c r="E157" s="834"/>
      <c r="F157" s="833"/>
      <c r="G157" s="834"/>
      <c r="H157" s="833"/>
      <c r="I157" s="834"/>
      <c r="J157" s="817"/>
      <c r="K157" s="818"/>
      <c r="L157" s="819"/>
      <c r="M157" s="817"/>
      <c r="N157" s="818"/>
      <c r="O157" s="819"/>
      <c r="P157" s="823" t="s">
        <v>53</v>
      </c>
      <c r="Q157" s="823"/>
      <c r="R157" s="823"/>
      <c r="S157" s="823" t="s">
        <v>54</v>
      </c>
      <c r="T157" s="823"/>
      <c r="U157" s="823"/>
      <c r="V157" s="823" t="s">
        <v>55</v>
      </c>
      <c r="W157" s="823"/>
      <c r="X157" s="824"/>
    </row>
    <row r="158" spans="2:24" ht="79.5" thickBot="1">
      <c r="B158" s="831"/>
      <c r="C158" s="832"/>
      <c r="D158" s="582" t="s">
        <v>108</v>
      </c>
      <c r="E158" s="582" t="s">
        <v>14</v>
      </c>
      <c r="F158" s="582" t="s">
        <v>109</v>
      </c>
      <c r="G158" s="582" t="s">
        <v>14</v>
      </c>
      <c r="H158" s="582" t="s">
        <v>109</v>
      </c>
      <c r="I158" s="582" t="s">
        <v>14</v>
      </c>
      <c r="J158" s="582" t="s">
        <v>110</v>
      </c>
      <c r="K158" s="582" t="s">
        <v>19</v>
      </c>
      <c r="L158" s="582" t="s">
        <v>31</v>
      </c>
      <c r="M158" s="582" t="s">
        <v>110</v>
      </c>
      <c r="N158" s="582" t="s">
        <v>19</v>
      </c>
      <c r="O158" s="582" t="s">
        <v>31</v>
      </c>
      <c r="P158" s="582" t="s">
        <v>110</v>
      </c>
      <c r="Q158" s="582" t="s">
        <v>19</v>
      </c>
      <c r="R158" s="582" t="s">
        <v>31</v>
      </c>
      <c r="S158" s="582" t="s">
        <v>110</v>
      </c>
      <c r="T158" s="582" t="s">
        <v>19</v>
      </c>
      <c r="U158" s="582" t="s">
        <v>31</v>
      </c>
      <c r="V158" s="582" t="s">
        <v>110</v>
      </c>
      <c r="W158" s="582" t="s">
        <v>19</v>
      </c>
      <c r="X158" s="260" t="s">
        <v>31</v>
      </c>
    </row>
    <row r="159" spans="2:24" ht="16.5" thickBot="1">
      <c r="B159" s="261">
        <v>1</v>
      </c>
      <c r="C159" s="262">
        <v>2</v>
      </c>
      <c r="D159" s="262">
        <v>3</v>
      </c>
      <c r="E159" s="263">
        <v>4</v>
      </c>
      <c r="F159" s="262">
        <v>5</v>
      </c>
      <c r="G159" s="262">
        <v>6</v>
      </c>
      <c r="H159" s="263">
        <v>7</v>
      </c>
      <c r="I159" s="262">
        <v>8</v>
      </c>
      <c r="J159" s="262">
        <v>9</v>
      </c>
      <c r="K159" s="263">
        <v>10</v>
      </c>
      <c r="L159" s="262">
        <v>11</v>
      </c>
      <c r="M159" s="262">
        <v>12</v>
      </c>
      <c r="N159" s="263">
        <v>13</v>
      </c>
      <c r="O159" s="262">
        <v>14</v>
      </c>
      <c r="P159" s="262">
        <v>15</v>
      </c>
      <c r="Q159" s="263">
        <v>16</v>
      </c>
      <c r="R159" s="262"/>
      <c r="S159" s="262">
        <v>18</v>
      </c>
      <c r="T159" s="263">
        <v>19</v>
      </c>
      <c r="U159" s="262">
        <v>20</v>
      </c>
      <c r="V159" s="262">
        <v>21</v>
      </c>
      <c r="W159" s="263">
        <v>22</v>
      </c>
      <c r="X159" s="264">
        <v>23</v>
      </c>
    </row>
    <row r="160" spans="2:24" ht="31.5">
      <c r="B160" s="265" t="s">
        <v>1</v>
      </c>
      <c r="C160" s="617" t="s">
        <v>56</v>
      </c>
      <c r="D160" s="745">
        <f>D161+D162+D163+D164</f>
        <v>81</v>
      </c>
      <c r="E160" s="745">
        <f t="shared" ref="E160:I160" si="47">E161+E162+E163+E164</f>
        <v>81</v>
      </c>
      <c r="F160" s="745">
        <f t="shared" si="47"/>
        <v>75</v>
      </c>
      <c r="G160" s="745">
        <f t="shared" si="47"/>
        <v>78</v>
      </c>
      <c r="H160" s="745">
        <f t="shared" si="47"/>
        <v>75</v>
      </c>
      <c r="I160" s="745">
        <f t="shared" si="47"/>
        <v>76</v>
      </c>
      <c r="J160" s="684">
        <v>58770.84</v>
      </c>
      <c r="K160" s="684">
        <v>59223.03</v>
      </c>
      <c r="L160" s="684">
        <v>59042.29</v>
      </c>
      <c r="M160" s="566">
        <f>P160+S160+V160</f>
        <v>39937.229999999996</v>
      </c>
      <c r="N160" s="566">
        <f t="shared" ref="N160:O160" si="48">Q160+T160+W160</f>
        <v>39927.509999999995</v>
      </c>
      <c r="O160" s="566">
        <f t="shared" si="48"/>
        <v>39927.509999999995</v>
      </c>
      <c r="P160" s="566">
        <f>P162+P163+P164</f>
        <v>39937.229999999996</v>
      </c>
      <c r="Q160" s="566">
        <f t="shared" ref="Q160:R160" si="49">Q162+Q163+Q164</f>
        <v>39927.509999999995</v>
      </c>
      <c r="R160" s="566">
        <f t="shared" si="49"/>
        <v>39927.509999999995</v>
      </c>
      <c r="S160" s="566">
        <f t="shared" ref="S160" si="50">S163+S164+S165</f>
        <v>0</v>
      </c>
      <c r="T160" s="566">
        <f>T163+T164+T165</f>
        <v>0</v>
      </c>
      <c r="U160" s="566">
        <f t="shared" ref="U160:X160" si="51">U163+U164+U165</f>
        <v>0</v>
      </c>
      <c r="V160" s="566">
        <f t="shared" si="51"/>
        <v>0</v>
      </c>
      <c r="W160" s="566">
        <f t="shared" si="51"/>
        <v>0</v>
      </c>
      <c r="X160" s="566">
        <f t="shared" si="51"/>
        <v>0</v>
      </c>
    </row>
    <row r="161" spans="2:24" ht="31.5">
      <c r="B161" s="270" t="s">
        <v>20</v>
      </c>
      <c r="C161" s="620" t="s">
        <v>57</v>
      </c>
      <c r="D161" s="746"/>
      <c r="E161" s="746"/>
      <c r="F161" s="746"/>
      <c r="G161" s="746"/>
      <c r="H161" s="746"/>
      <c r="I161" s="746"/>
      <c r="J161" s="747" t="s">
        <v>46</v>
      </c>
      <c r="K161" s="747" t="s">
        <v>46</v>
      </c>
      <c r="L161" s="747" t="s">
        <v>46</v>
      </c>
      <c r="M161" s="748">
        <f t="shared" ref="M161:O161" si="52">P161+S161</f>
        <v>0</v>
      </c>
      <c r="N161" s="748">
        <f t="shared" si="52"/>
        <v>0</v>
      </c>
      <c r="O161" s="748">
        <f t="shared" si="52"/>
        <v>0</v>
      </c>
      <c r="P161" s="747"/>
      <c r="Q161" s="747"/>
      <c r="R161" s="747"/>
      <c r="S161" s="746"/>
      <c r="T161" s="746"/>
      <c r="U161" s="746"/>
      <c r="V161" s="746"/>
      <c r="W161" s="746"/>
      <c r="X161" s="749"/>
    </row>
    <row r="162" spans="2:24" ht="20.25">
      <c r="B162" s="270" t="s">
        <v>21</v>
      </c>
      <c r="C162" s="620" t="s">
        <v>58</v>
      </c>
      <c r="D162" s="750">
        <v>66</v>
      </c>
      <c r="E162" s="750">
        <v>66</v>
      </c>
      <c r="F162" s="750">
        <v>63</v>
      </c>
      <c r="G162" s="750">
        <v>66</v>
      </c>
      <c r="H162" s="750">
        <v>63</v>
      </c>
      <c r="I162" s="750">
        <v>64</v>
      </c>
      <c r="J162" s="751" t="s">
        <v>46</v>
      </c>
      <c r="K162" s="751" t="s">
        <v>46</v>
      </c>
      <c r="L162" s="684" t="s">
        <v>46</v>
      </c>
      <c r="M162" s="566">
        <v>35071.269999999997</v>
      </c>
      <c r="N162" s="566">
        <f>Q162+T162+W152</f>
        <v>34989.17</v>
      </c>
      <c r="O162" s="566">
        <f>R162+U162+X162</f>
        <v>34989.17</v>
      </c>
      <c r="P162" s="566">
        <v>35071.269999999997</v>
      </c>
      <c r="Q162" s="566">
        <f>34989.17</f>
        <v>34989.17</v>
      </c>
      <c r="R162" s="566">
        <v>34989.17</v>
      </c>
      <c r="S162" s="566">
        <v>0</v>
      </c>
      <c r="T162" s="566">
        <v>0</v>
      </c>
      <c r="U162" s="566">
        <v>0</v>
      </c>
      <c r="V162" s="566">
        <v>0</v>
      </c>
      <c r="W162" s="566">
        <v>0</v>
      </c>
      <c r="X162" s="566">
        <v>0</v>
      </c>
    </row>
    <row r="163" spans="2:24" ht="63">
      <c r="B163" s="270" t="s">
        <v>22</v>
      </c>
      <c r="C163" s="620" t="s">
        <v>59</v>
      </c>
      <c r="D163" s="750">
        <v>8</v>
      </c>
      <c r="E163" s="750">
        <v>8</v>
      </c>
      <c r="F163" s="750">
        <v>8</v>
      </c>
      <c r="G163" s="750">
        <v>8</v>
      </c>
      <c r="H163" s="750">
        <v>8</v>
      </c>
      <c r="I163" s="750">
        <v>8</v>
      </c>
      <c r="J163" s="751" t="s">
        <v>46</v>
      </c>
      <c r="K163" s="751" t="s">
        <v>46</v>
      </c>
      <c r="L163" s="684" t="s">
        <v>46</v>
      </c>
      <c r="M163" s="568">
        <v>3488.89</v>
      </c>
      <c r="N163" s="568">
        <f>Q163+T163+W163</f>
        <v>3555.6</v>
      </c>
      <c r="O163" s="566">
        <f>R163+U163+X163</f>
        <v>3555.6</v>
      </c>
      <c r="P163" s="568">
        <v>3488.89</v>
      </c>
      <c r="Q163" s="568">
        <v>3555.6</v>
      </c>
      <c r="R163" s="566">
        <v>3555.6</v>
      </c>
      <c r="S163" s="684">
        <v>0</v>
      </c>
      <c r="T163" s="684">
        <v>0</v>
      </c>
      <c r="U163" s="684">
        <v>0</v>
      </c>
      <c r="V163" s="684">
        <v>0</v>
      </c>
      <c r="W163" s="684">
        <v>0</v>
      </c>
      <c r="X163" s="568">
        <v>0</v>
      </c>
    </row>
    <row r="164" spans="2:24" ht="48" thickBot="1">
      <c r="B164" s="276" t="s">
        <v>23</v>
      </c>
      <c r="C164" s="620" t="s">
        <v>85</v>
      </c>
      <c r="D164" s="750">
        <v>7</v>
      </c>
      <c r="E164" s="750">
        <v>7</v>
      </c>
      <c r="F164" s="750">
        <v>4</v>
      </c>
      <c r="G164" s="750">
        <v>4</v>
      </c>
      <c r="H164" s="750">
        <v>4</v>
      </c>
      <c r="I164" s="750">
        <v>4</v>
      </c>
      <c r="J164" s="751" t="s">
        <v>46</v>
      </c>
      <c r="K164" s="751" t="s">
        <v>46</v>
      </c>
      <c r="L164" s="684" t="s">
        <v>46</v>
      </c>
      <c r="M164" s="566">
        <v>1377.07</v>
      </c>
      <c r="N164" s="566">
        <f>Q164+T164</f>
        <v>1382.74</v>
      </c>
      <c r="O164" s="566">
        <f>R164+U164</f>
        <v>1382.74</v>
      </c>
      <c r="P164" s="566">
        <v>1377.07</v>
      </c>
      <c r="Q164" s="566">
        <v>1382.74</v>
      </c>
      <c r="R164" s="566">
        <f>1382.74</f>
        <v>1382.74</v>
      </c>
      <c r="S164" s="684">
        <v>0</v>
      </c>
      <c r="T164" s="684">
        <v>0</v>
      </c>
      <c r="U164" s="684">
        <v>0</v>
      </c>
      <c r="V164" s="684">
        <v>0</v>
      </c>
      <c r="W164" s="684">
        <v>0</v>
      </c>
      <c r="X164" s="568">
        <v>0</v>
      </c>
    </row>
    <row r="165" spans="2:24" ht="21" thickBot="1">
      <c r="B165" s="282">
        <v>621</v>
      </c>
    </row>
    <row r="166" spans="2:24" ht="12.75" customHeight="1">
      <c r="B166" s="829"/>
      <c r="C166" s="820" t="s">
        <v>0</v>
      </c>
      <c r="D166" s="814" t="s">
        <v>38</v>
      </c>
      <c r="E166" s="815"/>
      <c r="F166" s="814" t="s">
        <v>39</v>
      </c>
      <c r="G166" s="815"/>
      <c r="H166" s="814" t="s">
        <v>37</v>
      </c>
      <c r="I166" s="815"/>
      <c r="J166" s="814" t="s">
        <v>74</v>
      </c>
      <c r="K166" s="815"/>
      <c r="L166" s="816"/>
      <c r="M166" s="814" t="s">
        <v>36</v>
      </c>
      <c r="N166" s="815"/>
      <c r="O166" s="816"/>
      <c r="P166" s="820" t="s">
        <v>32</v>
      </c>
      <c r="Q166" s="820"/>
      <c r="R166" s="820"/>
      <c r="S166" s="820"/>
      <c r="T166" s="820"/>
      <c r="U166" s="820"/>
      <c r="V166" s="820"/>
      <c r="W166" s="821"/>
      <c r="X166" s="822"/>
    </row>
    <row r="167" spans="2:24" ht="12.75" customHeight="1">
      <c r="B167" s="830"/>
      <c r="C167" s="823"/>
      <c r="D167" s="833"/>
      <c r="E167" s="834"/>
      <c r="F167" s="833"/>
      <c r="G167" s="834"/>
      <c r="H167" s="833"/>
      <c r="I167" s="834"/>
      <c r="J167" s="817"/>
      <c r="K167" s="818"/>
      <c r="L167" s="819"/>
      <c r="M167" s="817"/>
      <c r="N167" s="818"/>
      <c r="O167" s="819"/>
      <c r="P167" s="823" t="s">
        <v>53</v>
      </c>
      <c r="Q167" s="823"/>
      <c r="R167" s="823"/>
      <c r="S167" s="823" t="s">
        <v>54</v>
      </c>
      <c r="T167" s="823"/>
      <c r="U167" s="823"/>
      <c r="V167" s="823" t="s">
        <v>55</v>
      </c>
      <c r="W167" s="823"/>
      <c r="X167" s="824"/>
    </row>
    <row r="168" spans="2:24" ht="79.5" thickBot="1">
      <c r="B168" s="831"/>
      <c r="C168" s="832"/>
      <c r="D168" s="582" t="s">
        <v>47</v>
      </c>
      <c r="E168" s="582" t="s">
        <v>14</v>
      </c>
      <c r="F168" s="582" t="s">
        <v>49</v>
      </c>
      <c r="G168" s="582" t="s">
        <v>14</v>
      </c>
      <c r="H168" s="582" t="s">
        <v>49</v>
      </c>
      <c r="I168" s="582" t="s">
        <v>14</v>
      </c>
      <c r="J168" s="582" t="s">
        <v>48</v>
      </c>
      <c r="K168" s="582" t="s">
        <v>19</v>
      </c>
      <c r="L168" s="582" t="s">
        <v>31</v>
      </c>
      <c r="M168" s="582" t="s">
        <v>48</v>
      </c>
      <c r="N168" s="582" t="s">
        <v>19</v>
      </c>
      <c r="O168" s="582" t="s">
        <v>31</v>
      </c>
      <c r="P168" s="582" t="s">
        <v>48</v>
      </c>
      <c r="Q168" s="582" t="s">
        <v>19</v>
      </c>
      <c r="R168" s="582" t="s">
        <v>31</v>
      </c>
      <c r="S168" s="582" t="s">
        <v>48</v>
      </c>
      <c r="T168" s="582" t="s">
        <v>19</v>
      </c>
      <c r="U168" s="582" t="s">
        <v>31</v>
      </c>
      <c r="V168" s="582" t="s">
        <v>48</v>
      </c>
      <c r="W168" s="582" t="s">
        <v>19</v>
      </c>
      <c r="X168" s="260" t="s">
        <v>31</v>
      </c>
    </row>
    <row r="169" spans="2:24" ht="16.5" thickBot="1">
      <c r="B169" s="261">
        <v>1</v>
      </c>
      <c r="C169" s="262">
        <v>2</v>
      </c>
      <c r="D169" s="262">
        <v>3</v>
      </c>
      <c r="E169" s="263">
        <v>4</v>
      </c>
      <c r="F169" s="262">
        <v>5</v>
      </c>
      <c r="G169" s="262">
        <v>6</v>
      </c>
      <c r="H169" s="263">
        <v>7</v>
      </c>
      <c r="I169" s="262">
        <v>8</v>
      </c>
      <c r="J169" s="262">
        <v>9</v>
      </c>
      <c r="K169" s="263">
        <v>10</v>
      </c>
      <c r="L169" s="262">
        <v>11</v>
      </c>
      <c r="M169" s="262">
        <v>12</v>
      </c>
      <c r="N169" s="263">
        <v>13</v>
      </c>
      <c r="O169" s="262">
        <v>14</v>
      </c>
      <c r="P169" s="262">
        <v>15</v>
      </c>
      <c r="Q169" s="263">
        <v>16</v>
      </c>
      <c r="R169" s="262">
        <v>17</v>
      </c>
      <c r="S169" s="262">
        <v>18</v>
      </c>
      <c r="T169" s="263">
        <v>19</v>
      </c>
      <c r="U169" s="262">
        <v>20</v>
      </c>
      <c r="V169" s="262">
        <v>21</v>
      </c>
      <c r="W169" s="263">
        <v>22</v>
      </c>
      <c r="X169" s="264">
        <v>23</v>
      </c>
    </row>
    <row r="170" spans="2:24" ht="31.5">
      <c r="B170" s="265" t="s">
        <v>1</v>
      </c>
      <c r="C170" s="617" t="s">
        <v>56</v>
      </c>
      <c r="D170" s="471">
        <f>D172+D173+D174</f>
        <v>84</v>
      </c>
      <c r="E170" s="471">
        <f t="shared" ref="E170:I170" si="53">E172+E173+E174</f>
        <v>84</v>
      </c>
      <c r="F170" s="471">
        <f t="shared" si="53"/>
        <v>84</v>
      </c>
      <c r="G170" s="471">
        <f t="shared" si="53"/>
        <v>84</v>
      </c>
      <c r="H170" s="471">
        <f t="shared" si="53"/>
        <v>84</v>
      </c>
      <c r="I170" s="471">
        <f t="shared" si="53"/>
        <v>83</v>
      </c>
      <c r="J170" s="482">
        <v>57730.22</v>
      </c>
      <c r="K170" s="482">
        <v>58035.33</v>
      </c>
      <c r="L170" s="482">
        <v>57940.01</v>
      </c>
      <c r="M170" s="482">
        <v>41058.800000000003</v>
      </c>
      <c r="N170" s="482">
        <f>N172+N173+N174</f>
        <v>41027.96</v>
      </c>
      <c r="O170" s="482">
        <f>O172+O173+O174</f>
        <v>41027.96</v>
      </c>
      <c r="P170" s="482">
        <v>41058.800000000003</v>
      </c>
      <c r="Q170" s="482">
        <f>Q172+Q173+Q174</f>
        <v>41027.96</v>
      </c>
      <c r="R170" s="482">
        <f>R172+R173+R174</f>
        <v>41027.96</v>
      </c>
      <c r="S170" s="752">
        <f t="shared" ref="S170:X170" si="54">S171+S172+S173+S174</f>
        <v>0</v>
      </c>
      <c r="T170" s="752">
        <f t="shared" si="54"/>
        <v>0</v>
      </c>
      <c r="U170" s="617">
        <f t="shared" si="54"/>
        <v>0</v>
      </c>
      <c r="V170" s="617">
        <f t="shared" si="54"/>
        <v>0</v>
      </c>
      <c r="W170" s="617">
        <f t="shared" si="54"/>
        <v>0</v>
      </c>
      <c r="X170" s="753">
        <f t="shared" si="54"/>
        <v>0</v>
      </c>
    </row>
    <row r="171" spans="2:24" ht="31.5">
      <c r="B171" s="270" t="s">
        <v>20</v>
      </c>
      <c r="C171" s="620" t="s">
        <v>57</v>
      </c>
      <c r="D171" s="473"/>
      <c r="E171" s="473"/>
      <c r="F171" s="473"/>
      <c r="G171" s="473"/>
      <c r="H171" s="473"/>
      <c r="I171" s="473"/>
      <c r="J171" s="483" t="s">
        <v>46</v>
      </c>
      <c r="K171" s="483" t="s">
        <v>46</v>
      </c>
      <c r="L171" s="483" t="s">
        <v>46</v>
      </c>
      <c r="M171" s="754"/>
      <c r="N171" s="754"/>
      <c r="O171" s="754"/>
      <c r="P171" s="754"/>
      <c r="Q171" s="754"/>
      <c r="R171" s="754"/>
      <c r="S171" s="482"/>
      <c r="T171" s="482"/>
      <c r="U171" s="755"/>
      <c r="V171" s="620"/>
      <c r="W171" s="620"/>
      <c r="X171" s="756"/>
    </row>
    <row r="172" spans="2:24" ht="18.75">
      <c r="B172" s="270" t="s">
        <v>21</v>
      </c>
      <c r="C172" s="620" t="s">
        <v>58</v>
      </c>
      <c r="D172" s="471">
        <v>57</v>
      </c>
      <c r="E172" s="471">
        <v>57</v>
      </c>
      <c r="F172" s="471">
        <v>57</v>
      </c>
      <c r="G172" s="471">
        <v>57</v>
      </c>
      <c r="H172" s="471">
        <v>57</v>
      </c>
      <c r="I172" s="471">
        <v>56</v>
      </c>
      <c r="J172" s="483" t="s">
        <v>46</v>
      </c>
      <c r="K172" s="483" t="s">
        <v>46</v>
      </c>
      <c r="L172" s="483" t="s">
        <v>46</v>
      </c>
      <c r="M172" s="757">
        <v>30112.65</v>
      </c>
      <c r="N172" s="757">
        <v>30149.85</v>
      </c>
      <c r="O172" s="757">
        <v>30149.85</v>
      </c>
      <c r="P172" s="757">
        <v>30112.65</v>
      </c>
      <c r="Q172" s="757">
        <f>30149.85</f>
        <v>30149.85</v>
      </c>
      <c r="R172" s="757">
        <v>30149.85</v>
      </c>
      <c r="S172" s="482"/>
      <c r="T172" s="482">
        <v>0</v>
      </c>
      <c r="U172" s="758">
        <v>0</v>
      </c>
      <c r="V172" s="620"/>
      <c r="W172" s="759"/>
      <c r="X172" s="760"/>
    </row>
    <row r="173" spans="2:24" ht="63">
      <c r="B173" s="270" t="s">
        <v>22</v>
      </c>
      <c r="C173" s="620" t="s">
        <v>59</v>
      </c>
      <c r="D173" s="471">
        <v>21</v>
      </c>
      <c r="E173" s="471">
        <v>21</v>
      </c>
      <c r="F173" s="471">
        <v>21</v>
      </c>
      <c r="G173" s="471">
        <v>21</v>
      </c>
      <c r="H173" s="471">
        <v>21</v>
      </c>
      <c r="I173" s="471">
        <v>21</v>
      </c>
      <c r="J173" s="483" t="s">
        <v>46</v>
      </c>
      <c r="K173" s="483" t="s">
        <v>46</v>
      </c>
      <c r="L173" s="483" t="s">
        <v>46</v>
      </c>
      <c r="M173" s="757">
        <f>10946.15-1002.7</f>
        <v>9943.4499999999989</v>
      </c>
      <c r="N173" s="757">
        <v>10023.709999999999</v>
      </c>
      <c r="O173" s="757">
        <v>10023.709999999999</v>
      </c>
      <c r="P173" s="757">
        <f>10946.15-1002.7</f>
        <v>9943.4499999999989</v>
      </c>
      <c r="Q173" s="757">
        <v>10023.709999999999</v>
      </c>
      <c r="R173" s="757">
        <v>10023.709999999999</v>
      </c>
      <c r="S173" s="482"/>
      <c r="T173" s="482">
        <v>0</v>
      </c>
      <c r="U173" s="758">
        <v>0</v>
      </c>
      <c r="V173" s="620"/>
      <c r="W173" s="759"/>
      <c r="X173" s="760"/>
    </row>
    <row r="174" spans="2:24" ht="48" thickBot="1">
      <c r="B174" s="276" t="s">
        <v>23</v>
      </c>
      <c r="C174" s="620" t="s">
        <v>85</v>
      </c>
      <c r="D174" s="475">
        <v>6</v>
      </c>
      <c r="E174" s="475">
        <v>6</v>
      </c>
      <c r="F174" s="475">
        <v>6</v>
      </c>
      <c r="G174" s="475">
        <v>6</v>
      </c>
      <c r="H174" s="475">
        <v>6</v>
      </c>
      <c r="I174" s="475">
        <v>6</v>
      </c>
      <c r="J174" s="761" t="s">
        <v>46</v>
      </c>
      <c r="K174" s="761" t="s">
        <v>46</v>
      </c>
      <c r="L174" s="761" t="s">
        <v>46</v>
      </c>
      <c r="M174" s="762">
        <v>1002.7</v>
      </c>
      <c r="N174" s="762">
        <v>854.4</v>
      </c>
      <c r="O174" s="762">
        <v>854.4</v>
      </c>
      <c r="P174" s="762">
        <v>1002.7</v>
      </c>
      <c r="Q174" s="762">
        <v>854.4</v>
      </c>
      <c r="R174" s="762">
        <v>854.4</v>
      </c>
      <c r="S174" s="482"/>
      <c r="T174" s="482"/>
      <c r="U174" s="758"/>
      <c r="V174" s="763"/>
      <c r="W174" s="764"/>
      <c r="X174" s="765"/>
    </row>
    <row r="175" spans="2:24" ht="26.25" thickBot="1">
      <c r="B175" s="563">
        <v>624</v>
      </c>
    </row>
    <row r="176" spans="2:24" ht="12.75" customHeight="1">
      <c r="B176" s="829"/>
      <c r="C176" s="820" t="s">
        <v>0</v>
      </c>
      <c r="D176" s="814" t="s">
        <v>38</v>
      </c>
      <c r="E176" s="815"/>
      <c r="F176" s="814" t="s">
        <v>39</v>
      </c>
      <c r="G176" s="815"/>
      <c r="H176" s="814" t="s">
        <v>37</v>
      </c>
      <c r="I176" s="815"/>
      <c r="J176" s="814" t="s">
        <v>74</v>
      </c>
      <c r="K176" s="815"/>
      <c r="L176" s="816"/>
      <c r="M176" s="814" t="s">
        <v>36</v>
      </c>
      <c r="N176" s="815"/>
      <c r="O176" s="816"/>
      <c r="P176" s="820" t="s">
        <v>32</v>
      </c>
      <c r="Q176" s="820"/>
      <c r="R176" s="820"/>
      <c r="S176" s="820"/>
      <c r="T176" s="820"/>
      <c r="U176" s="820"/>
      <c r="V176" s="820"/>
      <c r="W176" s="821"/>
      <c r="X176" s="822"/>
    </row>
    <row r="177" spans="2:24" ht="12.75" customHeight="1">
      <c r="B177" s="830"/>
      <c r="C177" s="823"/>
      <c r="D177" s="833"/>
      <c r="E177" s="834"/>
      <c r="F177" s="833"/>
      <c r="G177" s="834"/>
      <c r="H177" s="833"/>
      <c r="I177" s="834"/>
      <c r="J177" s="817"/>
      <c r="K177" s="818"/>
      <c r="L177" s="819"/>
      <c r="M177" s="817"/>
      <c r="N177" s="818"/>
      <c r="O177" s="819"/>
      <c r="P177" s="823" t="s">
        <v>53</v>
      </c>
      <c r="Q177" s="823"/>
      <c r="R177" s="823"/>
      <c r="S177" s="823" t="s">
        <v>54</v>
      </c>
      <c r="T177" s="823"/>
      <c r="U177" s="823"/>
      <c r="V177" s="823" t="s">
        <v>55</v>
      </c>
      <c r="W177" s="823"/>
      <c r="X177" s="824"/>
    </row>
    <row r="178" spans="2:24" ht="79.5" thickBot="1">
      <c r="B178" s="831"/>
      <c r="C178" s="832"/>
      <c r="D178" s="582" t="s">
        <v>47</v>
      </c>
      <c r="E178" s="582" t="s">
        <v>14</v>
      </c>
      <c r="F178" s="582" t="s">
        <v>49</v>
      </c>
      <c r="G178" s="582" t="s">
        <v>14</v>
      </c>
      <c r="H178" s="582" t="s">
        <v>49</v>
      </c>
      <c r="I178" s="582" t="s">
        <v>14</v>
      </c>
      <c r="J178" s="582" t="s">
        <v>48</v>
      </c>
      <c r="K178" s="582" t="s">
        <v>19</v>
      </c>
      <c r="L178" s="582" t="s">
        <v>31</v>
      </c>
      <c r="M178" s="582" t="s">
        <v>48</v>
      </c>
      <c r="N178" s="582" t="s">
        <v>19</v>
      </c>
      <c r="O178" s="582" t="s">
        <v>31</v>
      </c>
      <c r="P178" s="582" t="s">
        <v>48</v>
      </c>
      <c r="Q178" s="582" t="s">
        <v>19</v>
      </c>
      <c r="R178" s="582" t="s">
        <v>31</v>
      </c>
      <c r="S178" s="582" t="s">
        <v>48</v>
      </c>
      <c r="T178" s="582" t="s">
        <v>19</v>
      </c>
      <c r="U178" s="582" t="s">
        <v>31</v>
      </c>
      <c r="V178" s="582" t="s">
        <v>48</v>
      </c>
      <c r="W178" s="582" t="s">
        <v>19</v>
      </c>
      <c r="X178" s="260" t="s">
        <v>31</v>
      </c>
    </row>
    <row r="179" spans="2:24" ht="16.5" thickBot="1">
      <c r="B179" s="261">
        <v>1</v>
      </c>
      <c r="C179" s="262">
        <v>2</v>
      </c>
      <c r="D179" s="262">
        <v>3</v>
      </c>
      <c r="E179" s="263">
        <v>4</v>
      </c>
      <c r="F179" s="262">
        <v>5</v>
      </c>
      <c r="G179" s="262">
        <v>6</v>
      </c>
      <c r="H179" s="263">
        <v>7</v>
      </c>
      <c r="I179" s="262">
        <v>8</v>
      </c>
      <c r="J179" s="262">
        <v>9</v>
      </c>
      <c r="K179" s="263">
        <v>10</v>
      </c>
      <c r="L179" s="262">
        <v>11</v>
      </c>
      <c r="M179" s="262">
        <v>12</v>
      </c>
      <c r="N179" s="263">
        <v>13</v>
      </c>
      <c r="O179" s="262">
        <v>14</v>
      </c>
      <c r="P179" s="262">
        <v>15</v>
      </c>
      <c r="Q179" s="263">
        <v>16</v>
      </c>
      <c r="R179" s="262">
        <v>17</v>
      </c>
      <c r="S179" s="262">
        <v>18</v>
      </c>
      <c r="T179" s="263">
        <v>19</v>
      </c>
      <c r="U179" s="262">
        <v>20</v>
      </c>
      <c r="V179" s="262">
        <v>21</v>
      </c>
      <c r="W179" s="263">
        <v>22</v>
      </c>
      <c r="X179" s="264">
        <v>23</v>
      </c>
    </row>
    <row r="180" spans="2:24" ht="31.5">
      <c r="B180" s="265" t="s">
        <v>1</v>
      </c>
      <c r="C180" s="617" t="s">
        <v>56</v>
      </c>
      <c r="D180" s="617">
        <f t="shared" ref="D180:I180" si="55">D181+D182+D183+D184</f>
        <v>24</v>
      </c>
      <c r="E180" s="617">
        <f t="shared" si="55"/>
        <v>24</v>
      </c>
      <c r="F180" s="617">
        <f t="shared" si="55"/>
        <v>23</v>
      </c>
      <c r="G180" s="617">
        <f t="shared" si="55"/>
        <v>23</v>
      </c>
      <c r="H180" s="617">
        <f t="shared" si="55"/>
        <v>23</v>
      </c>
      <c r="I180" s="617">
        <f t="shared" si="55"/>
        <v>23</v>
      </c>
      <c r="J180" s="766">
        <v>18517.849999999999</v>
      </c>
      <c r="K180" s="766">
        <v>18527.79</v>
      </c>
      <c r="L180" s="766">
        <v>18497.73</v>
      </c>
      <c r="M180" s="766">
        <f t="shared" ref="M180:X180" si="56">M181+M182+M183+M184</f>
        <v>12969.619999999999</v>
      </c>
      <c r="N180" s="766">
        <f t="shared" si="56"/>
        <v>13001.61</v>
      </c>
      <c r="O180" s="766">
        <f>O181+O182+O183+O184</f>
        <v>13001.61</v>
      </c>
      <c r="P180" s="766">
        <f t="shared" si="56"/>
        <v>12969.619999999999</v>
      </c>
      <c r="Q180" s="766">
        <f t="shared" si="56"/>
        <v>13001.61</v>
      </c>
      <c r="R180" s="766">
        <f t="shared" si="56"/>
        <v>13001.61</v>
      </c>
      <c r="S180" s="617">
        <f t="shared" si="56"/>
        <v>0</v>
      </c>
      <c r="T180" s="617">
        <f t="shared" si="56"/>
        <v>0</v>
      </c>
      <c r="U180" s="617">
        <f t="shared" si="56"/>
        <v>0</v>
      </c>
      <c r="V180" s="617">
        <f t="shared" si="56"/>
        <v>0</v>
      </c>
      <c r="W180" s="617">
        <f t="shared" si="56"/>
        <v>0</v>
      </c>
      <c r="X180" s="753">
        <f t="shared" si="56"/>
        <v>0</v>
      </c>
    </row>
    <row r="181" spans="2:24" ht="31.5">
      <c r="B181" s="270" t="s">
        <v>20</v>
      </c>
      <c r="C181" s="620" t="s">
        <v>57</v>
      </c>
      <c r="D181" s="767"/>
      <c r="E181" s="767"/>
      <c r="F181" s="767"/>
      <c r="G181" s="768"/>
      <c r="H181" s="768"/>
      <c r="I181" s="768"/>
      <c r="J181" s="755" t="s">
        <v>46</v>
      </c>
      <c r="K181" s="755" t="s">
        <v>46</v>
      </c>
      <c r="L181" s="755" t="s">
        <v>46</v>
      </c>
      <c r="M181" s="620"/>
      <c r="N181" s="620"/>
      <c r="O181" s="620"/>
      <c r="P181" s="620"/>
      <c r="Q181" s="620"/>
      <c r="R181" s="769"/>
      <c r="S181" s="620"/>
      <c r="T181" s="620"/>
      <c r="U181" s="769"/>
      <c r="V181" s="620"/>
      <c r="W181" s="620"/>
      <c r="X181" s="756"/>
    </row>
    <row r="182" spans="2:24">
      <c r="B182" s="270" t="s">
        <v>21</v>
      </c>
      <c r="C182" s="620" t="s">
        <v>58</v>
      </c>
      <c r="D182" s="767">
        <v>19</v>
      </c>
      <c r="E182" s="767">
        <v>19</v>
      </c>
      <c r="F182" s="767">
        <v>18</v>
      </c>
      <c r="G182" s="767">
        <v>18</v>
      </c>
      <c r="H182" s="767">
        <v>18</v>
      </c>
      <c r="I182" s="767">
        <v>18</v>
      </c>
      <c r="J182" s="755" t="s">
        <v>46</v>
      </c>
      <c r="K182" s="755" t="s">
        <v>46</v>
      </c>
      <c r="L182" s="755" t="s">
        <v>46</v>
      </c>
      <c r="M182" s="620">
        <f>P182</f>
        <v>10814.75</v>
      </c>
      <c r="N182" s="620">
        <f t="shared" ref="N182:O183" si="57">Q182</f>
        <v>10676.93</v>
      </c>
      <c r="O182" s="620">
        <f t="shared" si="57"/>
        <v>10676.93</v>
      </c>
      <c r="P182" s="620">
        <v>10814.75</v>
      </c>
      <c r="Q182" s="620">
        <v>10676.93</v>
      </c>
      <c r="R182" s="620">
        <v>10676.93</v>
      </c>
      <c r="S182" s="620"/>
      <c r="T182" s="620"/>
      <c r="U182" s="620"/>
      <c r="V182" s="620"/>
      <c r="W182" s="759"/>
      <c r="X182" s="760"/>
    </row>
    <row r="183" spans="2:24" ht="63">
      <c r="B183" s="270" t="s">
        <v>22</v>
      </c>
      <c r="C183" s="620" t="s">
        <v>59</v>
      </c>
      <c r="D183" s="767">
        <v>5</v>
      </c>
      <c r="E183" s="767">
        <v>5</v>
      </c>
      <c r="F183" s="767">
        <v>5</v>
      </c>
      <c r="G183" s="767">
        <v>5</v>
      </c>
      <c r="H183" s="767">
        <v>5</v>
      </c>
      <c r="I183" s="767">
        <v>5</v>
      </c>
      <c r="J183" s="755" t="s">
        <v>46</v>
      </c>
      <c r="K183" s="755" t="s">
        <v>46</v>
      </c>
      <c r="L183" s="755" t="s">
        <v>46</v>
      </c>
      <c r="M183" s="620">
        <f>P183</f>
        <v>2154.87</v>
      </c>
      <c r="N183" s="620">
        <f t="shared" si="57"/>
        <v>2324.6799999999998</v>
      </c>
      <c r="O183" s="620">
        <f t="shared" si="57"/>
        <v>2324.6799999999998</v>
      </c>
      <c r="P183" s="620">
        <v>2154.87</v>
      </c>
      <c r="Q183" s="620">
        <v>2324.6799999999998</v>
      </c>
      <c r="R183" s="620">
        <v>2324.6799999999998</v>
      </c>
      <c r="S183" s="620"/>
      <c r="T183" s="620"/>
      <c r="U183" s="620"/>
      <c r="V183" s="620"/>
      <c r="W183" s="759"/>
      <c r="X183" s="760"/>
    </row>
    <row r="184" spans="2:24" ht="48" thickBot="1">
      <c r="B184" s="276" t="s">
        <v>23</v>
      </c>
      <c r="C184" s="620" t="s">
        <v>85</v>
      </c>
      <c r="D184" s="770">
        <v>0</v>
      </c>
      <c r="E184" s="770">
        <v>0</v>
      </c>
      <c r="F184" s="770">
        <v>0</v>
      </c>
      <c r="G184" s="770">
        <v>0</v>
      </c>
      <c r="H184" s="770">
        <v>0</v>
      </c>
      <c r="I184" s="770">
        <v>0</v>
      </c>
      <c r="J184" s="771" t="s">
        <v>46</v>
      </c>
      <c r="K184" s="771" t="s">
        <v>46</v>
      </c>
      <c r="L184" s="771" t="s">
        <v>46</v>
      </c>
      <c r="M184" s="763">
        <f t="shared" ref="M184:O184" si="58">P184+S184+V184</f>
        <v>0</v>
      </c>
      <c r="N184" s="763">
        <f t="shared" si="58"/>
        <v>0</v>
      </c>
      <c r="O184" s="763">
        <f t="shared" si="58"/>
        <v>0</v>
      </c>
      <c r="P184" s="763">
        <v>0</v>
      </c>
      <c r="Q184" s="763">
        <v>0</v>
      </c>
      <c r="R184" s="763">
        <v>0</v>
      </c>
      <c r="S184" s="763"/>
      <c r="T184" s="763"/>
      <c r="U184" s="763"/>
      <c r="V184" s="763"/>
      <c r="W184" s="764"/>
      <c r="X184" s="765"/>
    </row>
    <row r="185" spans="2:24" ht="39" customHeight="1" thickBot="1">
      <c r="B185" s="562">
        <v>643</v>
      </c>
      <c r="C185" s="320"/>
    </row>
    <row r="186" spans="2:24" ht="12.75" customHeight="1">
      <c r="B186" s="829"/>
      <c r="C186" s="820" t="s">
        <v>0</v>
      </c>
      <c r="D186" s="814" t="s">
        <v>38</v>
      </c>
      <c r="E186" s="815"/>
      <c r="F186" s="814" t="s">
        <v>39</v>
      </c>
      <c r="G186" s="815"/>
      <c r="H186" s="814" t="s">
        <v>37</v>
      </c>
      <c r="I186" s="815"/>
      <c r="J186" s="814" t="s">
        <v>74</v>
      </c>
      <c r="K186" s="815"/>
      <c r="L186" s="816"/>
      <c r="M186" s="814" t="s">
        <v>36</v>
      </c>
      <c r="N186" s="815"/>
      <c r="O186" s="816"/>
      <c r="P186" s="820" t="s">
        <v>32</v>
      </c>
      <c r="Q186" s="820"/>
      <c r="R186" s="820"/>
      <c r="S186" s="820"/>
      <c r="T186" s="820"/>
      <c r="U186" s="820"/>
      <c r="V186" s="820"/>
      <c r="W186" s="821"/>
      <c r="X186" s="822"/>
    </row>
    <row r="187" spans="2:24" ht="12.75" customHeight="1">
      <c r="B187" s="830"/>
      <c r="C187" s="823"/>
      <c r="D187" s="833"/>
      <c r="E187" s="834"/>
      <c r="F187" s="833"/>
      <c r="G187" s="834"/>
      <c r="H187" s="833"/>
      <c r="I187" s="834"/>
      <c r="J187" s="817"/>
      <c r="K187" s="818"/>
      <c r="L187" s="819"/>
      <c r="M187" s="817"/>
      <c r="N187" s="818"/>
      <c r="O187" s="819"/>
      <c r="P187" s="823" t="s">
        <v>53</v>
      </c>
      <c r="Q187" s="823"/>
      <c r="R187" s="823"/>
      <c r="S187" s="823" t="s">
        <v>54</v>
      </c>
      <c r="T187" s="823"/>
      <c r="U187" s="823"/>
      <c r="V187" s="823" t="s">
        <v>55</v>
      </c>
      <c r="W187" s="823"/>
      <c r="X187" s="824"/>
    </row>
    <row r="188" spans="2:24" ht="79.5" thickBot="1">
      <c r="B188" s="831"/>
      <c r="C188" s="832"/>
      <c r="D188" s="582" t="s">
        <v>108</v>
      </c>
      <c r="E188" s="582" t="s">
        <v>14</v>
      </c>
      <c r="F188" s="582" t="s">
        <v>109</v>
      </c>
      <c r="G188" s="582" t="s">
        <v>14</v>
      </c>
      <c r="H188" s="582" t="s">
        <v>109</v>
      </c>
      <c r="I188" s="582" t="s">
        <v>14</v>
      </c>
      <c r="J188" s="582" t="s">
        <v>110</v>
      </c>
      <c r="K188" s="582" t="s">
        <v>19</v>
      </c>
      <c r="L188" s="582" t="s">
        <v>31</v>
      </c>
      <c r="M188" s="582" t="s">
        <v>110</v>
      </c>
      <c r="N188" s="582" t="s">
        <v>19</v>
      </c>
      <c r="O188" s="582" t="s">
        <v>31</v>
      </c>
      <c r="P188" s="582" t="s">
        <v>110</v>
      </c>
      <c r="Q188" s="582" t="s">
        <v>19</v>
      </c>
      <c r="R188" s="582" t="s">
        <v>31</v>
      </c>
      <c r="S188" s="582" t="s">
        <v>110</v>
      </c>
      <c r="T188" s="582" t="s">
        <v>19</v>
      </c>
      <c r="U188" s="582" t="s">
        <v>31</v>
      </c>
      <c r="V188" s="582" t="s">
        <v>110</v>
      </c>
      <c r="W188" s="582" t="s">
        <v>19</v>
      </c>
      <c r="X188" s="260" t="s">
        <v>31</v>
      </c>
    </row>
    <row r="189" spans="2:24" ht="16.5" thickBot="1">
      <c r="B189" s="261">
        <v>1</v>
      </c>
      <c r="C189" s="262">
        <v>2</v>
      </c>
      <c r="D189" s="262">
        <v>3</v>
      </c>
      <c r="E189" s="263">
        <v>4</v>
      </c>
      <c r="F189" s="262">
        <v>5</v>
      </c>
      <c r="G189" s="262">
        <v>6</v>
      </c>
      <c r="H189" s="263">
        <v>7</v>
      </c>
      <c r="I189" s="262">
        <v>8</v>
      </c>
      <c r="J189" s="262">
        <v>9</v>
      </c>
      <c r="K189" s="263">
        <v>10</v>
      </c>
      <c r="L189" s="262">
        <v>11</v>
      </c>
      <c r="M189" s="262">
        <v>12</v>
      </c>
      <c r="N189" s="263">
        <v>13</v>
      </c>
      <c r="O189" s="262">
        <v>14</v>
      </c>
      <c r="P189" s="262">
        <v>15</v>
      </c>
      <c r="Q189" s="263">
        <v>16</v>
      </c>
      <c r="R189" s="262">
        <v>17</v>
      </c>
      <c r="S189" s="262">
        <v>18</v>
      </c>
      <c r="T189" s="263">
        <v>19</v>
      </c>
      <c r="U189" s="262">
        <v>20</v>
      </c>
      <c r="V189" s="262">
        <v>21</v>
      </c>
      <c r="W189" s="263">
        <v>22</v>
      </c>
      <c r="X189" s="264">
        <v>23</v>
      </c>
    </row>
    <row r="190" spans="2:24" ht="31.5">
      <c r="B190" s="265" t="s">
        <v>1</v>
      </c>
      <c r="C190" s="617" t="s">
        <v>56</v>
      </c>
      <c r="D190" s="617">
        <f t="shared" ref="D190:I190" si="59">D191+D192+D193+D194</f>
        <v>18</v>
      </c>
      <c r="E190" s="617">
        <f t="shared" si="59"/>
        <v>18</v>
      </c>
      <c r="F190" s="617">
        <f t="shared" si="59"/>
        <v>18</v>
      </c>
      <c r="G190" s="617">
        <f t="shared" si="59"/>
        <v>18</v>
      </c>
      <c r="H190" s="617">
        <f t="shared" si="59"/>
        <v>18</v>
      </c>
      <c r="I190" s="617">
        <f t="shared" si="59"/>
        <v>18</v>
      </c>
      <c r="J190" s="766">
        <v>17160.73</v>
      </c>
      <c r="K190" s="766">
        <v>17025.02</v>
      </c>
      <c r="L190" s="766">
        <v>17025.02</v>
      </c>
      <c r="M190" s="766">
        <f t="shared" ref="M190:X190" si="60">M191+M192+M193+M194</f>
        <v>10046.81</v>
      </c>
      <c r="N190" s="766">
        <f>N191+N192+N193+N194</f>
        <v>10434.280000000001</v>
      </c>
      <c r="O190" s="766">
        <f>O191+O192+O193+O194</f>
        <v>10434.280000000001</v>
      </c>
      <c r="P190" s="766">
        <f t="shared" ref="P190:U190" si="61">P191+P192+P193+P194</f>
        <v>10046.81</v>
      </c>
      <c r="Q190" s="766">
        <f t="shared" si="61"/>
        <v>10434.280000000001</v>
      </c>
      <c r="R190" s="766">
        <f t="shared" si="61"/>
        <v>10434.280000000001</v>
      </c>
      <c r="S190" s="766">
        <v>0</v>
      </c>
      <c r="T190" s="766">
        <f t="shared" si="61"/>
        <v>0</v>
      </c>
      <c r="U190" s="766">
        <f t="shared" si="61"/>
        <v>0</v>
      </c>
      <c r="V190" s="617">
        <f t="shared" si="60"/>
        <v>0</v>
      </c>
      <c r="W190" s="617">
        <f t="shared" si="60"/>
        <v>0</v>
      </c>
      <c r="X190" s="753">
        <f t="shared" si="60"/>
        <v>0</v>
      </c>
    </row>
    <row r="191" spans="2:24" ht="31.5">
      <c r="B191" s="270" t="s">
        <v>20</v>
      </c>
      <c r="C191" s="620" t="s">
        <v>57</v>
      </c>
      <c r="D191" s="772"/>
      <c r="E191" s="772"/>
      <c r="F191" s="772"/>
      <c r="G191" s="772"/>
      <c r="H191" s="772"/>
      <c r="I191" s="772"/>
      <c r="J191" s="773" t="s">
        <v>46</v>
      </c>
      <c r="K191" s="773" t="s">
        <v>46</v>
      </c>
      <c r="L191" s="773" t="s">
        <v>46</v>
      </c>
      <c r="M191" s="774">
        <f t="shared" ref="M191:O193" si="62">P191+S191+V191</f>
        <v>0</v>
      </c>
      <c r="N191" s="774">
        <f t="shared" si="62"/>
        <v>0</v>
      </c>
      <c r="O191" s="774">
        <f t="shared" si="62"/>
        <v>0</v>
      </c>
      <c r="P191" s="774">
        <v>0</v>
      </c>
      <c r="Q191" s="774">
        <v>0</v>
      </c>
      <c r="R191" s="775">
        <v>0</v>
      </c>
      <c r="S191" s="620">
        <v>0</v>
      </c>
      <c r="T191" s="620">
        <v>0</v>
      </c>
      <c r="U191" s="769">
        <v>0</v>
      </c>
      <c r="V191" s="620">
        <v>0</v>
      </c>
      <c r="W191" s="620">
        <v>0</v>
      </c>
      <c r="X191" s="756">
        <v>0</v>
      </c>
    </row>
    <row r="192" spans="2:24">
      <c r="B192" s="270" t="s">
        <v>21</v>
      </c>
      <c r="C192" s="620" t="s">
        <v>58</v>
      </c>
      <c r="D192" s="620">
        <v>16</v>
      </c>
      <c r="E192" s="620">
        <v>16</v>
      </c>
      <c r="F192" s="620">
        <v>16</v>
      </c>
      <c r="G192" s="620">
        <v>16</v>
      </c>
      <c r="H192" s="620">
        <v>16</v>
      </c>
      <c r="I192" s="620">
        <v>16</v>
      </c>
      <c r="J192" s="773" t="s">
        <v>46</v>
      </c>
      <c r="K192" s="773" t="s">
        <v>46</v>
      </c>
      <c r="L192" s="773" t="s">
        <v>46</v>
      </c>
      <c r="M192" s="774">
        <f>P192</f>
        <v>9733.16</v>
      </c>
      <c r="N192" s="774">
        <f>Q192+T192</f>
        <v>10194.09</v>
      </c>
      <c r="O192" s="774">
        <f>R192+U192</f>
        <v>10194.09</v>
      </c>
      <c r="P192" s="774">
        <v>9733.16</v>
      </c>
      <c r="Q192" s="774">
        <v>10194.09</v>
      </c>
      <c r="R192" s="774">
        <v>10194.09</v>
      </c>
      <c r="S192" s="620">
        <v>0</v>
      </c>
      <c r="T192" s="620">
        <v>0</v>
      </c>
      <c r="U192" s="620">
        <v>0</v>
      </c>
      <c r="V192" s="620">
        <v>0</v>
      </c>
      <c r="W192" s="759">
        <v>0</v>
      </c>
      <c r="X192" s="760">
        <v>0</v>
      </c>
    </row>
    <row r="193" spans="2:24" ht="63">
      <c r="B193" s="270" t="s">
        <v>22</v>
      </c>
      <c r="C193" s="620" t="s">
        <v>59</v>
      </c>
      <c r="D193" s="620">
        <v>0</v>
      </c>
      <c r="E193" s="620">
        <v>0</v>
      </c>
      <c r="F193" s="620">
        <v>0</v>
      </c>
      <c r="G193" s="620">
        <v>0</v>
      </c>
      <c r="H193" s="620">
        <v>0</v>
      </c>
      <c r="I193" s="620">
        <v>0</v>
      </c>
      <c r="J193" s="773" t="s">
        <v>46</v>
      </c>
      <c r="K193" s="773" t="s">
        <v>46</v>
      </c>
      <c r="L193" s="773" t="s">
        <v>46</v>
      </c>
      <c r="M193" s="774">
        <f t="shared" si="62"/>
        <v>0</v>
      </c>
      <c r="N193" s="774">
        <f t="shared" si="62"/>
        <v>0</v>
      </c>
      <c r="O193" s="774">
        <f t="shared" si="62"/>
        <v>0</v>
      </c>
      <c r="P193" s="774">
        <v>0</v>
      </c>
      <c r="Q193" s="774">
        <v>0</v>
      </c>
      <c r="R193" s="774">
        <v>0</v>
      </c>
      <c r="S193" s="620">
        <v>0</v>
      </c>
      <c r="T193" s="620">
        <v>0</v>
      </c>
      <c r="U193" s="620">
        <v>0</v>
      </c>
      <c r="V193" s="620">
        <v>0</v>
      </c>
      <c r="W193" s="759">
        <v>0</v>
      </c>
      <c r="X193" s="760">
        <v>0</v>
      </c>
    </row>
    <row r="194" spans="2:24" ht="48" thickBot="1">
      <c r="B194" s="276" t="s">
        <v>23</v>
      </c>
      <c r="C194" s="620" t="s">
        <v>85</v>
      </c>
      <c r="D194" s="763">
        <v>2</v>
      </c>
      <c r="E194" s="763">
        <v>2</v>
      </c>
      <c r="F194" s="763">
        <v>2</v>
      </c>
      <c r="G194" s="763">
        <v>2</v>
      </c>
      <c r="H194" s="763">
        <v>2</v>
      </c>
      <c r="I194" s="763">
        <v>2</v>
      </c>
      <c r="J194" s="360" t="s">
        <v>46</v>
      </c>
      <c r="K194" s="360" t="s">
        <v>46</v>
      </c>
      <c r="L194" s="360" t="s">
        <v>46</v>
      </c>
      <c r="M194" s="763">
        <f>P194</f>
        <v>313.64999999999998</v>
      </c>
      <c r="N194" s="763">
        <f>Q194+T194</f>
        <v>240.19</v>
      </c>
      <c r="O194" s="763">
        <f>R194+U194</f>
        <v>240.19</v>
      </c>
      <c r="P194" s="763">
        <v>313.64999999999998</v>
      </c>
      <c r="Q194" s="763">
        <v>240.19</v>
      </c>
      <c r="R194" s="763">
        <v>240.19</v>
      </c>
      <c r="S194" s="763">
        <v>0</v>
      </c>
      <c r="T194" s="763">
        <v>0</v>
      </c>
      <c r="U194" s="763">
        <v>0</v>
      </c>
      <c r="V194" s="763">
        <v>0</v>
      </c>
      <c r="W194" s="764">
        <v>0</v>
      </c>
      <c r="X194" s="765">
        <v>0</v>
      </c>
    </row>
  </sheetData>
  <autoFilter ref="A19:X24"/>
  <mergeCells count="200">
    <mergeCell ref="S1:X1"/>
    <mergeCell ref="R3:X3"/>
    <mergeCell ref="R4:X4"/>
    <mergeCell ref="R5:X5"/>
    <mergeCell ref="R6:X6"/>
    <mergeCell ref="R7:X7"/>
    <mergeCell ref="J16:L17"/>
    <mergeCell ref="M16:O17"/>
    <mergeCell ref="P16:X16"/>
    <mergeCell ref="P17:R17"/>
    <mergeCell ref="S17:U17"/>
    <mergeCell ref="V17:X17"/>
    <mergeCell ref="B9:X9"/>
    <mergeCell ref="B10:X10"/>
    <mergeCell ref="B11:X11"/>
    <mergeCell ref="B13:X13"/>
    <mergeCell ref="B14:X14"/>
    <mergeCell ref="B16:B18"/>
    <mergeCell ref="C16:C18"/>
    <mergeCell ref="D16:E17"/>
    <mergeCell ref="F16:G17"/>
    <mergeCell ref="H16:I17"/>
    <mergeCell ref="C25:X25"/>
    <mergeCell ref="B26:C33"/>
    <mergeCell ref="B36:B38"/>
    <mergeCell ref="C36:C38"/>
    <mergeCell ref="D36:E37"/>
    <mergeCell ref="F36:G37"/>
    <mergeCell ref="H36:I37"/>
    <mergeCell ref="J36:L37"/>
    <mergeCell ref="M36:O37"/>
    <mergeCell ref="P36:X36"/>
    <mergeCell ref="P37:R37"/>
    <mergeCell ref="S37:U37"/>
    <mergeCell ref="V37:X37"/>
    <mergeCell ref="B46:B48"/>
    <mergeCell ref="C46:C48"/>
    <mergeCell ref="D46:E47"/>
    <mergeCell ref="F46:G47"/>
    <mergeCell ref="H46:I47"/>
    <mergeCell ref="J46:L47"/>
    <mergeCell ref="M46:O47"/>
    <mergeCell ref="B66:B68"/>
    <mergeCell ref="C66:C68"/>
    <mergeCell ref="D66:E67"/>
    <mergeCell ref="F66:G67"/>
    <mergeCell ref="H66:I67"/>
    <mergeCell ref="P46:X46"/>
    <mergeCell ref="P47:R47"/>
    <mergeCell ref="S47:U47"/>
    <mergeCell ref="V47:X47"/>
    <mergeCell ref="B56:B58"/>
    <mergeCell ref="C56:C58"/>
    <mergeCell ref="D56:E57"/>
    <mergeCell ref="F56:G57"/>
    <mergeCell ref="H56:I57"/>
    <mergeCell ref="J56:L57"/>
    <mergeCell ref="J66:L67"/>
    <mergeCell ref="M66:O67"/>
    <mergeCell ref="P66:X66"/>
    <mergeCell ref="P67:R67"/>
    <mergeCell ref="S67:U67"/>
    <mergeCell ref="V67:X67"/>
    <mergeCell ref="M56:O57"/>
    <mergeCell ref="P56:X56"/>
    <mergeCell ref="P57:R57"/>
    <mergeCell ref="S57:U57"/>
    <mergeCell ref="V57:X57"/>
    <mergeCell ref="B86:B88"/>
    <mergeCell ref="C86:C88"/>
    <mergeCell ref="D86:E87"/>
    <mergeCell ref="F86:G87"/>
    <mergeCell ref="H86:I87"/>
    <mergeCell ref="B76:B78"/>
    <mergeCell ref="C76:C78"/>
    <mergeCell ref="D76:E77"/>
    <mergeCell ref="F76:G77"/>
    <mergeCell ref="H76:I77"/>
    <mergeCell ref="J86:L87"/>
    <mergeCell ref="M86:O87"/>
    <mergeCell ref="P86:X86"/>
    <mergeCell ref="P87:R87"/>
    <mergeCell ref="S87:U87"/>
    <mergeCell ref="V87:X87"/>
    <mergeCell ref="M76:O77"/>
    <mergeCell ref="P76:X76"/>
    <mergeCell ref="P77:R77"/>
    <mergeCell ref="S77:U77"/>
    <mergeCell ref="V77:X77"/>
    <mergeCell ref="J76:L77"/>
    <mergeCell ref="B106:B108"/>
    <mergeCell ref="C106:C108"/>
    <mergeCell ref="D106:E107"/>
    <mergeCell ref="F106:G107"/>
    <mergeCell ref="H106:I107"/>
    <mergeCell ref="B96:B98"/>
    <mergeCell ref="C96:C98"/>
    <mergeCell ref="D96:E97"/>
    <mergeCell ref="F96:G97"/>
    <mergeCell ref="H96:I97"/>
    <mergeCell ref="J106:L107"/>
    <mergeCell ref="M106:O107"/>
    <mergeCell ref="P106:X106"/>
    <mergeCell ref="P107:R107"/>
    <mergeCell ref="S107:U107"/>
    <mergeCell ref="V107:X107"/>
    <mergeCell ref="M96:O97"/>
    <mergeCell ref="P96:X96"/>
    <mergeCell ref="P97:R97"/>
    <mergeCell ref="S97:U97"/>
    <mergeCell ref="V97:X97"/>
    <mergeCell ref="J96:L97"/>
    <mergeCell ref="B126:B128"/>
    <mergeCell ref="C126:C128"/>
    <mergeCell ref="D126:E127"/>
    <mergeCell ref="F126:G127"/>
    <mergeCell ref="H126:I127"/>
    <mergeCell ref="B116:B118"/>
    <mergeCell ref="C116:C118"/>
    <mergeCell ref="D116:E117"/>
    <mergeCell ref="F116:G117"/>
    <mergeCell ref="H116:I117"/>
    <mergeCell ref="J126:L127"/>
    <mergeCell ref="M126:O127"/>
    <mergeCell ref="P126:X126"/>
    <mergeCell ref="P127:R127"/>
    <mergeCell ref="S127:U127"/>
    <mergeCell ref="V127:X127"/>
    <mergeCell ref="M116:O117"/>
    <mergeCell ref="P116:X116"/>
    <mergeCell ref="P117:R117"/>
    <mergeCell ref="S117:U117"/>
    <mergeCell ref="V117:X117"/>
    <mergeCell ref="J116:L117"/>
    <mergeCell ref="B146:B148"/>
    <mergeCell ref="C146:C148"/>
    <mergeCell ref="D146:E147"/>
    <mergeCell ref="F146:G147"/>
    <mergeCell ref="H146:I147"/>
    <mergeCell ref="B136:B138"/>
    <mergeCell ref="C136:C138"/>
    <mergeCell ref="D136:E137"/>
    <mergeCell ref="F136:G137"/>
    <mergeCell ref="H136:I137"/>
    <mergeCell ref="J146:L147"/>
    <mergeCell ref="M146:O147"/>
    <mergeCell ref="P146:X146"/>
    <mergeCell ref="P147:R147"/>
    <mergeCell ref="S147:U147"/>
    <mergeCell ref="V147:X147"/>
    <mergeCell ref="M136:O137"/>
    <mergeCell ref="P136:X136"/>
    <mergeCell ref="P137:R137"/>
    <mergeCell ref="S137:U137"/>
    <mergeCell ref="V137:X137"/>
    <mergeCell ref="J136:L137"/>
    <mergeCell ref="B166:B168"/>
    <mergeCell ref="C166:C168"/>
    <mergeCell ref="D166:E167"/>
    <mergeCell ref="F166:G167"/>
    <mergeCell ref="H166:I167"/>
    <mergeCell ref="B156:B158"/>
    <mergeCell ref="C156:C158"/>
    <mergeCell ref="D156:E157"/>
    <mergeCell ref="F156:G157"/>
    <mergeCell ref="H156:I157"/>
    <mergeCell ref="J166:L167"/>
    <mergeCell ref="M166:O167"/>
    <mergeCell ref="P166:X166"/>
    <mergeCell ref="P167:R167"/>
    <mergeCell ref="S167:U167"/>
    <mergeCell ref="V167:X167"/>
    <mergeCell ref="M156:O157"/>
    <mergeCell ref="P156:X156"/>
    <mergeCell ref="P157:R157"/>
    <mergeCell ref="S157:U157"/>
    <mergeCell ref="V157:X157"/>
    <mergeCell ref="J156:L157"/>
    <mergeCell ref="B186:B188"/>
    <mergeCell ref="C186:C188"/>
    <mergeCell ref="D186:E187"/>
    <mergeCell ref="F186:G187"/>
    <mergeCell ref="H186:I187"/>
    <mergeCell ref="B176:B178"/>
    <mergeCell ref="C176:C178"/>
    <mergeCell ref="D176:E177"/>
    <mergeCell ref="F176:G177"/>
    <mergeCell ref="H176:I177"/>
    <mergeCell ref="J186:L187"/>
    <mergeCell ref="M186:O187"/>
    <mergeCell ref="P186:X186"/>
    <mergeCell ref="P187:R187"/>
    <mergeCell ref="S187:U187"/>
    <mergeCell ref="V187:X187"/>
    <mergeCell ref="M176:O177"/>
    <mergeCell ref="P176:X176"/>
    <mergeCell ref="P177:R177"/>
    <mergeCell ref="S177:U177"/>
    <mergeCell ref="V177:X177"/>
    <mergeCell ref="J176:L177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  <rowBreaks count="2" manualBreakCount="2">
    <brk id="75" max="23" man="1"/>
    <brk id="135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6"/>
  <sheetViews>
    <sheetView view="pageBreakPreview" topLeftCell="A70" zoomScale="60" zoomScaleNormal="100" workbookViewId="0">
      <selection activeCell="B12" sqref="B12:X12"/>
    </sheetView>
  </sheetViews>
  <sheetFormatPr defaultRowHeight="12.75"/>
  <cols>
    <col min="1" max="1" width="4.28515625" style="9" customWidth="1"/>
    <col min="2" max="2" width="8.42578125" style="9" customWidth="1"/>
    <col min="3" max="3" width="18.140625" style="9" customWidth="1"/>
    <col min="4" max="8" width="17.85546875" style="9" customWidth="1"/>
    <col min="9" max="9" width="14" style="9" customWidth="1"/>
    <col min="10" max="15" width="19.85546875" style="9" customWidth="1"/>
    <col min="16" max="16" width="17.42578125" style="9" customWidth="1"/>
    <col min="17" max="17" width="18.42578125" style="9" customWidth="1"/>
    <col min="18" max="18" width="18" style="9" customWidth="1"/>
    <col min="19" max="21" width="20.85546875" style="9" customWidth="1"/>
    <col min="22" max="24" width="16.42578125" style="9" customWidth="1"/>
    <col min="25" max="16384" width="9.140625" style="9"/>
  </cols>
  <sheetData>
    <row r="1" spans="2:24" ht="38.25">
      <c r="S1" s="852" t="s">
        <v>42</v>
      </c>
      <c r="T1" s="852"/>
      <c r="U1" s="852"/>
      <c r="V1" s="852"/>
      <c r="W1" s="852"/>
      <c r="X1" s="852"/>
    </row>
    <row r="2" spans="2:24" ht="21" customHeight="1">
      <c r="S2" s="18"/>
      <c r="T2" s="19"/>
      <c r="U2" s="19"/>
      <c r="V2" s="18"/>
      <c r="W2" s="18"/>
      <c r="X2" s="18"/>
    </row>
    <row r="3" spans="2:24" ht="23.25">
      <c r="R3" s="858" t="s">
        <v>75</v>
      </c>
      <c r="S3" s="858"/>
      <c r="T3" s="858"/>
      <c r="U3" s="858"/>
      <c r="V3" s="858"/>
      <c r="W3" s="858"/>
      <c r="X3" s="858"/>
    </row>
    <row r="4" spans="2:24" ht="23.25" customHeight="1">
      <c r="R4" s="859" t="s">
        <v>80</v>
      </c>
      <c r="S4" s="858"/>
      <c r="T4" s="858"/>
      <c r="U4" s="858"/>
      <c r="V4" s="858"/>
      <c r="W4" s="858"/>
      <c r="X4" s="858"/>
    </row>
    <row r="5" spans="2:24" ht="23.25" customHeight="1">
      <c r="R5" s="859" t="s">
        <v>81</v>
      </c>
      <c r="S5" s="859"/>
      <c r="T5" s="859"/>
      <c r="U5" s="859"/>
      <c r="V5" s="859"/>
      <c r="W5" s="859"/>
      <c r="X5" s="859"/>
    </row>
    <row r="6" spans="2:24" ht="23.25" customHeight="1">
      <c r="R6" s="859" t="s">
        <v>82</v>
      </c>
      <c r="S6" s="859"/>
      <c r="T6" s="859"/>
      <c r="U6" s="859"/>
      <c r="V6" s="859"/>
      <c r="W6" s="859"/>
      <c r="X6" s="859"/>
    </row>
    <row r="7" spans="2:24" ht="23.25" customHeight="1">
      <c r="R7" s="859" t="s">
        <v>78</v>
      </c>
      <c r="S7" s="859"/>
      <c r="T7" s="859"/>
      <c r="U7" s="859"/>
      <c r="V7" s="859"/>
      <c r="W7" s="859"/>
      <c r="X7" s="859"/>
    </row>
    <row r="8" spans="2:24" ht="38.25">
      <c r="B8" s="852" t="s">
        <v>41</v>
      </c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  <c r="T8" s="852"/>
      <c r="U8" s="852"/>
      <c r="V8" s="852"/>
      <c r="W8" s="852"/>
      <c r="X8" s="852"/>
    </row>
    <row r="9" spans="2:24" ht="34.5" customHeight="1">
      <c r="B9" s="852" t="s">
        <v>86</v>
      </c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</row>
    <row r="10" spans="2:24" ht="30" customHeight="1">
      <c r="B10" s="852" t="s">
        <v>87</v>
      </c>
      <c r="C10" s="852"/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</row>
    <row r="11" spans="2:24" ht="25.5">
      <c r="B11" s="860" t="s">
        <v>124</v>
      </c>
      <c r="C11" s="861"/>
      <c r="D11" s="861"/>
      <c r="E11" s="861"/>
      <c r="F11" s="861"/>
      <c r="G11" s="861"/>
      <c r="H11" s="861"/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1"/>
      <c r="T11" s="861"/>
      <c r="U11" s="861"/>
      <c r="V11" s="861"/>
      <c r="W11" s="861"/>
      <c r="X11" s="861"/>
    </row>
    <row r="12" spans="2:24" ht="27" customHeight="1">
      <c r="B12" s="860" t="s">
        <v>98</v>
      </c>
      <c r="C12" s="871"/>
      <c r="D12" s="871"/>
      <c r="E12" s="871"/>
      <c r="F12" s="871"/>
      <c r="G12" s="871"/>
      <c r="H12" s="871"/>
      <c r="I12" s="871"/>
      <c r="J12" s="871"/>
      <c r="K12" s="871"/>
      <c r="L12" s="871"/>
      <c r="M12" s="871"/>
      <c r="N12" s="871"/>
      <c r="O12" s="871"/>
      <c r="P12" s="871"/>
      <c r="Q12" s="871"/>
      <c r="R12" s="871"/>
      <c r="S12" s="871"/>
      <c r="T12" s="871"/>
      <c r="U12" s="871"/>
      <c r="V12" s="871"/>
      <c r="W12" s="871"/>
      <c r="X12" s="871"/>
    </row>
    <row r="13" spans="2:24" ht="18.75">
      <c r="B13" s="796" t="s">
        <v>12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</row>
    <row r="14" spans="2:24" ht="30.75" customHeight="1" thickBot="1"/>
    <row r="15" spans="2:24" ht="15.75" customHeight="1">
      <c r="B15" s="872"/>
      <c r="C15" s="863" t="s">
        <v>30</v>
      </c>
      <c r="D15" s="854" t="s">
        <v>38</v>
      </c>
      <c r="E15" s="855"/>
      <c r="F15" s="854" t="s">
        <v>39</v>
      </c>
      <c r="G15" s="855"/>
      <c r="H15" s="854" t="s">
        <v>37</v>
      </c>
      <c r="I15" s="855"/>
      <c r="J15" s="854" t="s">
        <v>50</v>
      </c>
      <c r="K15" s="855"/>
      <c r="L15" s="866"/>
      <c r="M15" s="854" t="s">
        <v>36</v>
      </c>
      <c r="N15" s="855"/>
      <c r="O15" s="866"/>
      <c r="P15" s="863" t="s">
        <v>32</v>
      </c>
      <c r="Q15" s="863"/>
      <c r="R15" s="863"/>
      <c r="S15" s="863"/>
      <c r="T15" s="863"/>
      <c r="U15" s="863"/>
      <c r="V15" s="863"/>
      <c r="W15" s="864"/>
      <c r="X15" s="865"/>
    </row>
    <row r="16" spans="2:24" ht="41.25" customHeight="1">
      <c r="B16" s="873"/>
      <c r="C16" s="853"/>
      <c r="D16" s="856"/>
      <c r="E16" s="857"/>
      <c r="F16" s="856"/>
      <c r="G16" s="857"/>
      <c r="H16" s="856"/>
      <c r="I16" s="857"/>
      <c r="J16" s="867"/>
      <c r="K16" s="868"/>
      <c r="L16" s="869"/>
      <c r="M16" s="867"/>
      <c r="N16" s="868"/>
      <c r="O16" s="869"/>
      <c r="P16" s="853" t="s">
        <v>53</v>
      </c>
      <c r="Q16" s="853"/>
      <c r="R16" s="853"/>
      <c r="S16" s="853" t="s">
        <v>54</v>
      </c>
      <c r="T16" s="853"/>
      <c r="U16" s="853"/>
      <c r="V16" s="853" t="s">
        <v>33</v>
      </c>
      <c r="W16" s="853"/>
      <c r="X16" s="870"/>
    </row>
    <row r="17" spans="2:24" ht="68.25" customHeight="1" thickBot="1">
      <c r="B17" s="874"/>
      <c r="C17" s="875"/>
      <c r="D17" s="369" t="s">
        <v>47</v>
      </c>
      <c r="E17" s="369" t="s">
        <v>14</v>
      </c>
      <c r="F17" s="369" t="s">
        <v>47</v>
      </c>
      <c r="G17" s="369" t="s">
        <v>14</v>
      </c>
      <c r="H17" s="369" t="s">
        <v>47</v>
      </c>
      <c r="I17" s="369" t="s">
        <v>14</v>
      </c>
      <c r="J17" s="369" t="s">
        <v>48</v>
      </c>
      <c r="K17" s="369" t="s">
        <v>19</v>
      </c>
      <c r="L17" s="369" t="s">
        <v>31</v>
      </c>
      <c r="M17" s="369" t="s">
        <v>48</v>
      </c>
      <c r="N17" s="369" t="s">
        <v>19</v>
      </c>
      <c r="O17" s="369" t="s">
        <v>31</v>
      </c>
      <c r="P17" s="369" t="s">
        <v>48</v>
      </c>
      <c r="Q17" s="369" t="s">
        <v>19</v>
      </c>
      <c r="R17" s="369" t="s">
        <v>31</v>
      </c>
      <c r="S17" s="369" t="s">
        <v>48</v>
      </c>
      <c r="T17" s="369" t="s">
        <v>19</v>
      </c>
      <c r="U17" s="369" t="s">
        <v>31</v>
      </c>
      <c r="V17" s="369" t="s">
        <v>48</v>
      </c>
      <c r="W17" s="369" t="s">
        <v>19</v>
      </c>
      <c r="X17" s="24" t="s">
        <v>31</v>
      </c>
    </row>
    <row r="18" spans="2:24" ht="13.5" thickBot="1">
      <c r="B18" s="551">
        <v>1</v>
      </c>
      <c r="C18" s="25">
        <v>2</v>
      </c>
      <c r="D18" s="25">
        <v>3</v>
      </c>
      <c r="E18" s="25">
        <v>4</v>
      </c>
      <c r="F18" s="25">
        <v>5</v>
      </c>
      <c r="G18" s="25">
        <v>6</v>
      </c>
      <c r="H18" s="25">
        <v>7</v>
      </c>
      <c r="I18" s="25">
        <v>8</v>
      </c>
      <c r="J18" s="25">
        <v>9</v>
      </c>
      <c r="K18" s="25">
        <v>10</v>
      </c>
      <c r="L18" s="25">
        <v>11</v>
      </c>
      <c r="M18" s="25">
        <v>12</v>
      </c>
      <c r="N18" s="25">
        <v>13</v>
      </c>
      <c r="O18" s="25">
        <v>14</v>
      </c>
      <c r="P18" s="25">
        <v>15</v>
      </c>
      <c r="Q18" s="25">
        <v>16</v>
      </c>
      <c r="R18" s="25">
        <v>17</v>
      </c>
      <c r="S18" s="25">
        <v>18</v>
      </c>
      <c r="T18" s="25">
        <v>19</v>
      </c>
      <c r="U18" s="25">
        <v>20</v>
      </c>
      <c r="V18" s="25">
        <v>21</v>
      </c>
      <c r="W18" s="25">
        <v>22</v>
      </c>
      <c r="X18" s="27">
        <v>23</v>
      </c>
    </row>
    <row r="19" spans="2:24" ht="38.25">
      <c r="B19" s="552" t="s">
        <v>1</v>
      </c>
      <c r="C19" s="553" t="s">
        <v>3</v>
      </c>
      <c r="D19" s="558">
        <f>SUM(D20:D22)</f>
        <v>12070.970000000001</v>
      </c>
      <c r="E19" s="558">
        <f t="shared" ref="E19:X19" si="0">SUM(E20:E22)</f>
        <v>12325.970000000001</v>
      </c>
      <c r="F19" s="558">
        <f t="shared" si="0"/>
        <v>11960.6</v>
      </c>
      <c r="G19" s="558">
        <f t="shared" si="0"/>
        <v>12209.06</v>
      </c>
      <c r="H19" s="558">
        <f t="shared" si="0"/>
        <v>8496.73</v>
      </c>
      <c r="I19" s="558">
        <f t="shared" si="0"/>
        <v>8692.83</v>
      </c>
      <c r="J19" s="558">
        <f t="shared" si="0"/>
        <v>4501249.47</v>
      </c>
      <c r="K19" s="558">
        <f t="shared" si="0"/>
        <v>5015339.8999999994</v>
      </c>
      <c r="L19" s="558">
        <f t="shared" si="0"/>
        <v>4960205.1399999987</v>
      </c>
      <c r="M19" s="558">
        <f t="shared" si="0"/>
        <v>2529581.79</v>
      </c>
      <c r="N19" s="558">
        <f t="shared" si="0"/>
        <v>2683815.44</v>
      </c>
      <c r="O19" s="558">
        <f t="shared" si="0"/>
        <v>2678101.79</v>
      </c>
      <c r="P19" s="558">
        <f t="shared" si="0"/>
        <v>876584.4</v>
      </c>
      <c r="Q19" s="558">
        <f t="shared" si="0"/>
        <v>924972.14</v>
      </c>
      <c r="R19" s="558">
        <f t="shared" si="0"/>
        <v>924275.66</v>
      </c>
      <c r="S19" s="558">
        <f t="shared" si="0"/>
        <v>1579194.4400000002</v>
      </c>
      <c r="T19" s="558">
        <f t="shared" si="0"/>
        <v>1694105.41</v>
      </c>
      <c r="U19" s="558">
        <f t="shared" si="0"/>
        <v>1692340.66</v>
      </c>
      <c r="V19" s="558">
        <f t="shared" si="0"/>
        <v>73802.959999999992</v>
      </c>
      <c r="W19" s="558">
        <f t="shared" si="0"/>
        <v>64737.890000000007</v>
      </c>
      <c r="X19" s="558">
        <f t="shared" si="0"/>
        <v>61485.470000000008</v>
      </c>
    </row>
    <row r="20" spans="2:24" ht="25.5">
      <c r="B20" s="554" t="s">
        <v>20</v>
      </c>
      <c r="C20" s="555" t="s">
        <v>16</v>
      </c>
      <c r="D20" s="559">
        <f>D45+D61+D76</f>
        <v>13</v>
      </c>
      <c r="E20" s="559">
        <f t="shared" ref="E20:X22" si="1">E45+E61+E76</f>
        <v>13</v>
      </c>
      <c r="F20" s="559">
        <f t="shared" si="1"/>
        <v>12</v>
      </c>
      <c r="G20" s="559">
        <f t="shared" si="1"/>
        <v>12</v>
      </c>
      <c r="H20" s="559">
        <f t="shared" si="1"/>
        <v>12</v>
      </c>
      <c r="I20" s="559">
        <f t="shared" si="1"/>
        <v>11</v>
      </c>
      <c r="J20" s="559">
        <f t="shared" si="1"/>
        <v>8159.66</v>
      </c>
      <c r="K20" s="559">
        <f t="shared" si="1"/>
        <v>8093.06</v>
      </c>
      <c r="L20" s="559">
        <f t="shared" si="1"/>
        <v>8093.06</v>
      </c>
      <c r="M20" s="559">
        <f t="shared" si="1"/>
        <v>5435.21</v>
      </c>
      <c r="N20" s="559">
        <f t="shared" si="1"/>
        <v>5384.06</v>
      </c>
      <c r="O20" s="559">
        <f t="shared" si="1"/>
        <v>5384.06</v>
      </c>
      <c r="P20" s="559">
        <f t="shared" si="1"/>
        <v>5435.21</v>
      </c>
      <c r="Q20" s="559">
        <f t="shared" si="1"/>
        <v>5384.06</v>
      </c>
      <c r="R20" s="559">
        <f t="shared" si="1"/>
        <v>5384.06</v>
      </c>
      <c r="S20" s="559">
        <f t="shared" si="1"/>
        <v>0</v>
      </c>
      <c r="T20" s="559">
        <f t="shared" si="1"/>
        <v>0</v>
      </c>
      <c r="U20" s="559">
        <f t="shared" si="1"/>
        <v>0</v>
      </c>
      <c r="V20" s="559">
        <f t="shared" si="1"/>
        <v>0</v>
      </c>
      <c r="W20" s="559">
        <f t="shared" si="1"/>
        <v>0</v>
      </c>
      <c r="X20" s="559">
        <f t="shared" si="1"/>
        <v>0</v>
      </c>
    </row>
    <row r="21" spans="2:24" ht="25.5">
      <c r="B21" s="554" t="s">
        <v>21</v>
      </c>
      <c r="C21" s="555" t="s">
        <v>17</v>
      </c>
      <c r="D21" s="559">
        <f t="shared" ref="D21:S22" si="2">D46+D62+D77</f>
        <v>10903.650000000001</v>
      </c>
      <c r="E21" s="559">
        <f t="shared" si="2"/>
        <v>11147.230000000001</v>
      </c>
      <c r="F21" s="559">
        <f t="shared" si="2"/>
        <v>10799.99</v>
      </c>
      <c r="G21" s="559">
        <f t="shared" si="2"/>
        <v>11052.43</v>
      </c>
      <c r="H21" s="559">
        <f t="shared" si="2"/>
        <v>7693.13</v>
      </c>
      <c r="I21" s="559">
        <f t="shared" si="2"/>
        <v>7856.53</v>
      </c>
      <c r="J21" s="559">
        <f t="shared" si="2"/>
        <v>4103416.63</v>
      </c>
      <c r="K21" s="559">
        <f t="shared" si="2"/>
        <v>4582491.53</v>
      </c>
      <c r="L21" s="559">
        <f t="shared" si="2"/>
        <v>4532140.0599999996</v>
      </c>
      <c r="M21" s="559">
        <f t="shared" si="2"/>
        <v>2293371.62</v>
      </c>
      <c r="N21" s="559">
        <f t="shared" si="2"/>
        <v>2429478.59</v>
      </c>
      <c r="O21" s="559">
        <f t="shared" si="2"/>
        <v>2423764.94</v>
      </c>
      <c r="P21" s="559">
        <f t="shared" si="2"/>
        <v>752124.94000000006</v>
      </c>
      <c r="Q21" s="559">
        <f t="shared" si="2"/>
        <v>787677.46</v>
      </c>
      <c r="R21" s="559">
        <f t="shared" si="2"/>
        <v>786980.98</v>
      </c>
      <c r="S21" s="559">
        <f t="shared" si="2"/>
        <v>1475788.86</v>
      </c>
      <c r="T21" s="559">
        <f t="shared" si="1"/>
        <v>1584476.93</v>
      </c>
      <c r="U21" s="559">
        <f t="shared" si="1"/>
        <v>1582712.18</v>
      </c>
      <c r="V21" s="559">
        <f t="shared" si="1"/>
        <v>65457.82</v>
      </c>
      <c r="W21" s="559">
        <f t="shared" si="1"/>
        <v>57324.200000000004</v>
      </c>
      <c r="X21" s="559">
        <f t="shared" si="1"/>
        <v>54071.780000000006</v>
      </c>
    </row>
    <row r="22" spans="2:24" ht="25.5">
      <c r="B22" s="554" t="s">
        <v>22</v>
      </c>
      <c r="C22" s="555" t="s">
        <v>18</v>
      </c>
      <c r="D22" s="559">
        <f t="shared" si="2"/>
        <v>1154.32</v>
      </c>
      <c r="E22" s="559">
        <f t="shared" si="1"/>
        <v>1165.74</v>
      </c>
      <c r="F22" s="559">
        <f t="shared" si="1"/>
        <v>1148.6099999999999</v>
      </c>
      <c r="G22" s="559">
        <f t="shared" si="1"/>
        <v>1144.6299999999999</v>
      </c>
      <c r="H22" s="559">
        <f t="shared" si="1"/>
        <v>791.6</v>
      </c>
      <c r="I22" s="559">
        <f t="shared" si="1"/>
        <v>825.3</v>
      </c>
      <c r="J22" s="559">
        <f t="shared" si="1"/>
        <v>389673.18</v>
      </c>
      <c r="K22" s="559">
        <f t="shared" si="1"/>
        <v>424755.31</v>
      </c>
      <c r="L22" s="559">
        <f t="shared" si="1"/>
        <v>419972.02</v>
      </c>
      <c r="M22" s="559">
        <f t="shared" si="1"/>
        <v>230774.96000000002</v>
      </c>
      <c r="N22" s="559">
        <f t="shared" si="1"/>
        <v>248952.78999999998</v>
      </c>
      <c r="O22" s="559">
        <f t="shared" si="1"/>
        <v>248952.78999999998</v>
      </c>
      <c r="P22" s="559">
        <f t="shared" si="1"/>
        <v>119024.25</v>
      </c>
      <c r="Q22" s="559">
        <f t="shared" si="1"/>
        <v>131910.62</v>
      </c>
      <c r="R22" s="559">
        <f t="shared" si="1"/>
        <v>131910.62</v>
      </c>
      <c r="S22" s="559">
        <f t="shared" si="1"/>
        <v>103405.58</v>
      </c>
      <c r="T22" s="559">
        <f t="shared" si="1"/>
        <v>109628.48</v>
      </c>
      <c r="U22" s="559">
        <f t="shared" si="1"/>
        <v>109628.48</v>
      </c>
      <c r="V22" s="559">
        <f t="shared" si="1"/>
        <v>8345.14</v>
      </c>
      <c r="W22" s="559">
        <f t="shared" si="1"/>
        <v>7413.69</v>
      </c>
      <c r="X22" s="559">
        <f t="shared" si="1"/>
        <v>7413.69</v>
      </c>
    </row>
    <row r="23" spans="2:24" ht="54" customHeight="1">
      <c r="B23" s="556" t="s">
        <v>2</v>
      </c>
      <c r="C23" s="557" t="s">
        <v>34</v>
      </c>
      <c r="D23" s="560">
        <f>SUM(D24:D29)</f>
        <v>12070.970000000001</v>
      </c>
      <c r="E23" s="560">
        <f t="shared" ref="E23:X23" si="3">SUM(E24:E29)</f>
        <v>12325.970000000001</v>
      </c>
      <c r="F23" s="560">
        <f t="shared" si="3"/>
        <v>11960.6</v>
      </c>
      <c r="G23" s="560">
        <f t="shared" si="3"/>
        <v>12209.06</v>
      </c>
      <c r="H23" s="560">
        <f t="shared" si="3"/>
        <v>8496.73</v>
      </c>
      <c r="I23" s="560">
        <f t="shared" si="3"/>
        <v>8692.83</v>
      </c>
      <c r="J23" s="560">
        <f t="shared" si="3"/>
        <v>4501249.4700000007</v>
      </c>
      <c r="K23" s="560">
        <f t="shared" si="3"/>
        <v>5015339.9000000013</v>
      </c>
      <c r="L23" s="560">
        <f t="shared" si="3"/>
        <v>4960205.1400000006</v>
      </c>
      <c r="M23" s="560">
        <f t="shared" si="3"/>
        <v>2529581.79</v>
      </c>
      <c r="N23" s="560">
        <f t="shared" si="3"/>
        <v>2683815.44</v>
      </c>
      <c r="O23" s="560">
        <f t="shared" si="3"/>
        <v>2678101.7899999996</v>
      </c>
      <c r="P23" s="560">
        <f t="shared" si="3"/>
        <v>876584.4</v>
      </c>
      <c r="Q23" s="560">
        <f t="shared" si="3"/>
        <v>924972.1399999999</v>
      </c>
      <c r="R23" s="560">
        <f t="shared" si="3"/>
        <v>924275.65999999992</v>
      </c>
      <c r="S23" s="560">
        <f t="shared" si="3"/>
        <v>1579194.44</v>
      </c>
      <c r="T23" s="560">
        <f t="shared" si="3"/>
        <v>1694105.4100000001</v>
      </c>
      <c r="U23" s="560">
        <f t="shared" si="3"/>
        <v>1692340.6600000001</v>
      </c>
      <c r="V23" s="560">
        <f t="shared" si="3"/>
        <v>73802.960000000006</v>
      </c>
      <c r="W23" s="560">
        <f t="shared" si="3"/>
        <v>64737.89</v>
      </c>
      <c r="X23" s="560">
        <f t="shared" si="3"/>
        <v>61485.47</v>
      </c>
    </row>
    <row r="24" spans="2:24" ht="42" customHeight="1">
      <c r="B24" s="554" t="s">
        <v>20</v>
      </c>
      <c r="C24" s="555" t="s">
        <v>4</v>
      </c>
      <c r="D24" s="559">
        <f>D49+D65+D80</f>
        <v>6076.55</v>
      </c>
      <c r="E24" s="559">
        <f t="shared" ref="E24:X29" si="4">E49+E65+E80</f>
        <v>6004.53</v>
      </c>
      <c r="F24" s="559">
        <f t="shared" si="4"/>
        <v>6012.38</v>
      </c>
      <c r="G24" s="559">
        <f t="shared" si="4"/>
        <v>5963.57</v>
      </c>
      <c r="H24" s="559">
        <f t="shared" si="4"/>
        <v>3739.6</v>
      </c>
      <c r="I24" s="559">
        <f t="shared" si="4"/>
        <v>3695</v>
      </c>
      <c r="J24" s="559">
        <f t="shared" si="4"/>
        <v>1970115.17</v>
      </c>
      <c r="K24" s="559">
        <f t="shared" si="4"/>
        <v>2330350.83</v>
      </c>
      <c r="L24" s="559">
        <f t="shared" si="4"/>
        <v>2309118.27</v>
      </c>
      <c r="M24" s="559">
        <f t="shared" si="4"/>
        <v>1190581.71</v>
      </c>
      <c r="N24" s="559">
        <f t="shared" si="4"/>
        <v>1291134.69</v>
      </c>
      <c r="O24" s="559">
        <f t="shared" si="4"/>
        <v>1285421.29</v>
      </c>
      <c r="P24" s="559">
        <f t="shared" si="4"/>
        <v>231421.63</v>
      </c>
      <c r="Q24" s="559">
        <f t="shared" si="4"/>
        <v>258595.43</v>
      </c>
      <c r="R24" s="559">
        <f t="shared" si="4"/>
        <v>257899.2</v>
      </c>
      <c r="S24" s="559">
        <f t="shared" si="4"/>
        <v>912560.79</v>
      </c>
      <c r="T24" s="559">
        <f t="shared" si="4"/>
        <v>990168.51</v>
      </c>
      <c r="U24" s="559">
        <f t="shared" si="4"/>
        <v>988403.76</v>
      </c>
      <c r="V24" s="559">
        <f t="shared" si="4"/>
        <v>46599.3</v>
      </c>
      <c r="W24" s="559">
        <f t="shared" si="4"/>
        <v>42370.75</v>
      </c>
      <c r="X24" s="559">
        <f t="shared" si="4"/>
        <v>39118.33</v>
      </c>
    </row>
    <row r="25" spans="2:24" ht="40.5" customHeight="1">
      <c r="B25" s="554" t="s">
        <v>21</v>
      </c>
      <c r="C25" s="555" t="s">
        <v>5</v>
      </c>
      <c r="D25" s="559">
        <f t="shared" ref="D25:S29" si="5">D50+D66+D81</f>
        <v>1446.13</v>
      </c>
      <c r="E25" s="559">
        <f t="shared" si="5"/>
        <v>1449.88</v>
      </c>
      <c r="F25" s="559">
        <f t="shared" si="5"/>
        <v>1442.13</v>
      </c>
      <c r="G25" s="559">
        <f t="shared" si="5"/>
        <v>1429.38</v>
      </c>
      <c r="H25" s="559">
        <f t="shared" si="5"/>
        <v>936.13</v>
      </c>
      <c r="I25" s="559">
        <f t="shared" si="5"/>
        <v>938.82999999999993</v>
      </c>
      <c r="J25" s="559">
        <f t="shared" si="5"/>
        <v>428932.08999999997</v>
      </c>
      <c r="K25" s="559">
        <f t="shared" si="5"/>
        <v>461686.93</v>
      </c>
      <c r="L25" s="559">
        <f t="shared" si="5"/>
        <v>454470.88</v>
      </c>
      <c r="M25" s="559">
        <f t="shared" si="5"/>
        <v>277484.12</v>
      </c>
      <c r="N25" s="559">
        <f t="shared" si="5"/>
        <v>285546.90000000002</v>
      </c>
      <c r="O25" s="559">
        <f t="shared" si="5"/>
        <v>285546.90000000002</v>
      </c>
      <c r="P25" s="559">
        <f t="shared" si="5"/>
        <v>255251.9</v>
      </c>
      <c r="Q25" s="559">
        <f t="shared" si="5"/>
        <v>266279.14</v>
      </c>
      <c r="R25" s="559">
        <f t="shared" si="5"/>
        <v>266279.14</v>
      </c>
      <c r="S25" s="559">
        <f t="shared" si="5"/>
        <v>0</v>
      </c>
      <c r="T25" s="559">
        <f t="shared" si="4"/>
        <v>0</v>
      </c>
      <c r="U25" s="559">
        <f t="shared" si="4"/>
        <v>0</v>
      </c>
      <c r="V25" s="559">
        <f t="shared" si="4"/>
        <v>22232.22</v>
      </c>
      <c r="W25" s="559">
        <f t="shared" si="4"/>
        <v>19267.760000000002</v>
      </c>
      <c r="X25" s="559">
        <f t="shared" si="4"/>
        <v>19267.760000000002</v>
      </c>
    </row>
    <row r="26" spans="2:24" ht="38.25">
      <c r="B26" s="554" t="s">
        <v>22</v>
      </c>
      <c r="C26" s="555" t="s">
        <v>6</v>
      </c>
      <c r="D26" s="559">
        <f t="shared" si="5"/>
        <v>4505.29</v>
      </c>
      <c r="E26" s="559">
        <f t="shared" si="4"/>
        <v>4830.0600000000004</v>
      </c>
      <c r="F26" s="559">
        <f t="shared" si="4"/>
        <v>4464.09</v>
      </c>
      <c r="G26" s="559">
        <f t="shared" si="4"/>
        <v>4778.1099999999997</v>
      </c>
      <c r="H26" s="559">
        <f t="shared" si="4"/>
        <v>3784</v>
      </c>
      <c r="I26" s="559">
        <f t="shared" si="4"/>
        <v>4022</v>
      </c>
      <c r="J26" s="559">
        <f t="shared" si="4"/>
        <v>2078159.37</v>
      </c>
      <c r="K26" s="559">
        <f t="shared" si="4"/>
        <v>2198270.9700000002</v>
      </c>
      <c r="L26" s="559">
        <f t="shared" si="4"/>
        <v>2171584.8199999998</v>
      </c>
      <c r="M26" s="559">
        <f t="shared" si="4"/>
        <v>1047792.4</v>
      </c>
      <c r="N26" s="559">
        <f t="shared" si="4"/>
        <v>1093464.45</v>
      </c>
      <c r="O26" s="559">
        <f t="shared" si="4"/>
        <v>1093464.2</v>
      </c>
      <c r="P26" s="559">
        <f t="shared" si="4"/>
        <v>376187.31</v>
      </c>
      <c r="Q26" s="559">
        <f t="shared" si="4"/>
        <v>386428.17</v>
      </c>
      <c r="R26" s="559">
        <f t="shared" si="4"/>
        <v>386427.92</v>
      </c>
      <c r="S26" s="559">
        <f t="shared" si="4"/>
        <v>666633.65</v>
      </c>
      <c r="T26" s="559">
        <f t="shared" si="4"/>
        <v>703936.9</v>
      </c>
      <c r="U26" s="559">
        <f t="shared" si="4"/>
        <v>703936.9</v>
      </c>
      <c r="V26" s="559">
        <f t="shared" si="4"/>
        <v>4971.4399999999996</v>
      </c>
      <c r="W26" s="559">
        <f t="shared" si="4"/>
        <v>3099.38</v>
      </c>
      <c r="X26" s="559">
        <f t="shared" si="4"/>
        <v>3099.38</v>
      </c>
    </row>
    <row r="27" spans="2:24" ht="63.75">
      <c r="B27" s="554" t="s">
        <v>23</v>
      </c>
      <c r="C27" s="555" t="s">
        <v>7</v>
      </c>
      <c r="D27" s="559">
        <f t="shared" si="5"/>
        <v>0</v>
      </c>
      <c r="E27" s="559">
        <f t="shared" si="4"/>
        <v>0</v>
      </c>
      <c r="F27" s="559">
        <f t="shared" si="4"/>
        <v>0</v>
      </c>
      <c r="G27" s="559">
        <f t="shared" si="4"/>
        <v>0</v>
      </c>
      <c r="H27" s="559">
        <f t="shared" si="4"/>
        <v>0</v>
      </c>
      <c r="I27" s="559">
        <f t="shared" si="4"/>
        <v>0</v>
      </c>
      <c r="J27" s="559">
        <f t="shared" si="4"/>
        <v>0</v>
      </c>
      <c r="K27" s="559">
        <f t="shared" si="4"/>
        <v>0</v>
      </c>
      <c r="L27" s="559">
        <f t="shared" si="4"/>
        <v>0</v>
      </c>
      <c r="M27" s="559">
        <f t="shared" si="4"/>
        <v>0</v>
      </c>
      <c r="N27" s="559">
        <f t="shared" si="4"/>
        <v>0</v>
      </c>
      <c r="O27" s="559">
        <f t="shared" si="4"/>
        <v>0</v>
      </c>
      <c r="P27" s="559">
        <f t="shared" si="4"/>
        <v>0</v>
      </c>
      <c r="Q27" s="559">
        <f t="shared" si="4"/>
        <v>0</v>
      </c>
      <c r="R27" s="559">
        <f t="shared" si="4"/>
        <v>0</v>
      </c>
      <c r="S27" s="559">
        <f t="shared" si="4"/>
        <v>0</v>
      </c>
      <c r="T27" s="559">
        <f t="shared" si="4"/>
        <v>0</v>
      </c>
      <c r="U27" s="559">
        <f t="shared" si="4"/>
        <v>0</v>
      </c>
      <c r="V27" s="559">
        <f t="shared" si="4"/>
        <v>0</v>
      </c>
      <c r="W27" s="559">
        <f t="shared" si="4"/>
        <v>0</v>
      </c>
      <c r="X27" s="559">
        <f t="shared" si="4"/>
        <v>0</v>
      </c>
    </row>
    <row r="28" spans="2:24" ht="38.25">
      <c r="B28" s="554" t="s">
        <v>24</v>
      </c>
      <c r="C28" s="555" t="s">
        <v>51</v>
      </c>
      <c r="D28" s="559">
        <f t="shared" si="5"/>
        <v>10</v>
      </c>
      <c r="E28" s="559">
        <f t="shared" si="4"/>
        <v>10</v>
      </c>
      <c r="F28" s="559">
        <f t="shared" si="4"/>
        <v>10</v>
      </c>
      <c r="G28" s="559">
        <f t="shared" si="4"/>
        <v>10</v>
      </c>
      <c r="H28" s="559">
        <f t="shared" si="4"/>
        <v>10</v>
      </c>
      <c r="I28" s="559">
        <f t="shared" si="4"/>
        <v>10</v>
      </c>
      <c r="J28" s="559">
        <f t="shared" si="4"/>
        <v>7386.94</v>
      </c>
      <c r="K28" s="559">
        <f t="shared" si="4"/>
        <v>7582.19</v>
      </c>
      <c r="L28" s="559">
        <f t="shared" si="4"/>
        <v>7582.19</v>
      </c>
      <c r="M28" s="559">
        <f t="shared" si="4"/>
        <v>2700.7</v>
      </c>
      <c r="N28" s="559">
        <f t="shared" si="4"/>
        <v>2700.21</v>
      </c>
      <c r="O28" s="559">
        <f t="shared" si="4"/>
        <v>2700.21</v>
      </c>
      <c r="P28" s="559">
        <f t="shared" si="4"/>
        <v>2700.7</v>
      </c>
      <c r="Q28" s="559">
        <f t="shared" si="4"/>
        <v>2700.21</v>
      </c>
      <c r="R28" s="559">
        <f t="shared" si="4"/>
        <v>2700.21</v>
      </c>
      <c r="S28" s="559">
        <f t="shared" si="4"/>
        <v>0</v>
      </c>
      <c r="T28" s="559">
        <f t="shared" si="4"/>
        <v>0</v>
      </c>
      <c r="U28" s="559">
        <f t="shared" si="4"/>
        <v>0</v>
      </c>
      <c r="V28" s="559">
        <f t="shared" si="4"/>
        <v>0</v>
      </c>
      <c r="W28" s="559">
        <f t="shared" si="4"/>
        <v>0</v>
      </c>
      <c r="X28" s="559">
        <f t="shared" si="4"/>
        <v>0</v>
      </c>
    </row>
    <row r="29" spans="2:24" ht="18.75">
      <c r="B29" s="554" t="s">
        <v>94</v>
      </c>
      <c r="C29" s="555" t="s">
        <v>95</v>
      </c>
      <c r="D29" s="559">
        <f t="shared" si="5"/>
        <v>33</v>
      </c>
      <c r="E29" s="559">
        <f t="shared" si="4"/>
        <v>31.5</v>
      </c>
      <c r="F29" s="559">
        <f t="shared" si="4"/>
        <v>32</v>
      </c>
      <c r="G29" s="559">
        <f t="shared" si="4"/>
        <v>28</v>
      </c>
      <c r="H29" s="559">
        <f t="shared" si="4"/>
        <v>27</v>
      </c>
      <c r="I29" s="559">
        <f t="shared" si="4"/>
        <v>27</v>
      </c>
      <c r="J29" s="559">
        <f t="shared" si="4"/>
        <v>16655.900000000001</v>
      </c>
      <c r="K29" s="559">
        <f t="shared" si="4"/>
        <v>17448.98</v>
      </c>
      <c r="L29" s="559">
        <f t="shared" si="4"/>
        <v>17448.98</v>
      </c>
      <c r="M29" s="559">
        <f t="shared" si="4"/>
        <v>11022.86</v>
      </c>
      <c r="N29" s="559">
        <f t="shared" si="4"/>
        <v>10969.19</v>
      </c>
      <c r="O29" s="559">
        <f t="shared" si="4"/>
        <v>10969.19</v>
      </c>
      <c r="P29" s="559">
        <f t="shared" si="4"/>
        <v>11022.86</v>
      </c>
      <c r="Q29" s="559">
        <f t="shared" si="4"/>
        <v>10969.19</v>
      </c>
      <c r="R29" s="559">
        <f t="shared" si="4"/>
        <v>10969.19</v>
      </c>
      <c r="S29" s="559">
        <f t="shared" si="4"/>
        <v>0</v>
      </c>
      <c r="T29" s="559">
        <f t="shared" si="4"/>
        <v>0</v>
      </c>
      <c r="U29" s="559">
        <f t="shared" si="4"/>
        <v>0</v>
      </c>
      <c r="V29" s="559">
        <f t="shared" si="4"/>
        <v>0</v>
      </c>
      <c r="W29" s="559">
        <f t="shared" si="4"/>
        <v>0</v>
      </c>
      <c r="X29" s="559">
        <f t="shared" si="4"/>
        <v>0</v>
      </c>
    </row>
    <row r="30" spans="2:24" ht="12.75" customHeight="1">
      <c r="B30" s="862" t="s">
        <v>25</v>
      </c>
      <c r="C30" s="862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</row>
    <row r="31" spans="2:24" s="550" customFormat="1" ht="26.25">
      <c r="D31" s="550">
        <f>D19-D23</f>
        <v>0</v>
      </c>
      <c r="E31" s="550">
        <f t="shared" ref="E31:X31" si="6">E19-E23</f>
        <v>0</v>
      </c>
      <c r="F31" s="550">
        <f t="shared" si="6"/>
        <v>0</v>
      </c>
      <c r="G31" s="550">
        <f t="shared" si="6"/>
        <v>0</v>
      </c>
      <c r="H31" s="550">
        <f t="shared" si="6"/>
        <v>0</v>
      </c>
      <c r="I31" s="550">
        <f t="shared" si="6"/>
        <v>0</v>
      </c>
      <c r="J31" s="550">
        <f t="shared" si="6"/>
        <v>0</v>
      </c>
      <c r="K31" s="550">
        <f t="shared" si="6"/>
        <v>0</v>
      </c>
      <c r="L31" s="550">
        <f t="shared" si="6"/>
        <v>0</v>
      </c>
      <c r="M31" s="550">
        <f t="shared" si="6"/>
        <v>0</v>
      </c>
      <c r="N31" s="550">
        <f t="shared" si="6"/>
        <v>0</v>
      </c>
      <c r="O31" s="550">
        <f t="shared" si="6"/>
        <v>0</v>
      </c>
      <c r="P31" s="550">
        <f t="shared" si="6"/>
        <v>0</v>
      </c>
      <c r="Q31" s="550">
        <f t="shared" si="6"/>
        <v>0</v>
      </c>
      <c r="R31" s="550">
        <f t="shared" si="6"/>
        <v>0</v>
      </c>
      <c r="S31" s="550">
        <f t="shared" si="6"/>
        <v>0</v>
      </c>
      <c r="T31" s="550">
        <f t="shared" si="6"/>
        <v>0</v>
      </c>
      <c r="U31" s="550">
        <f t="shared" si="6"/>
        <v>0</v>
      </c>
      <c r="V31" s="550">
        <f t="shared" si="6"/>
        <v>0</v>
      </c>
      <c r="W31" s="550">
        <f t="shared" si="6"/>
        <v>0</v>
      </c>
      <c r="X31" s="550">
        <f t="shared" si="6"/>
        <v>0</v>
      </c>
    </row>
    <row r="32" spans="2:24">
      <c r="C32" s="33" t="s">
        <v>11</v>
      </c>
    </row>
    <row r="33" spans="2:24">
      <c r="C33" s="35"/>
    </row>
    <row r="34" spans="2:24">
      <c r="C34" s="9" t="s">
        <v>10</v>
      </c>
    </row>
    <row r="37" spans="2:24">
      <c r="B37" s="9" t="s">
        <v>26</v>
      </c>
    </row>
    <row r="38" spans="2:24">
      <c r="B38" s="9" t="s">
        <v>27</v>
      </c>
    </row>
    <row r="39" spans="2:24" ht="27" thickBot="1">
      <c r="B39" s="486">
        <v>606</v>
      </c>
      <c r="D39" s="485">
        <f>D44-D48</f>
        <v>0</v>
      </c>
      <c r="E39" s="485">
        <f t="shared" ref="E39:X39" si="7">E44-E48</f>
        <v>0</v>
      </c>
      <c r="F39" s="485">
        <f t="shared" si="7"/>
        <v>0</v>
      </c>
      <c r="G39" s="485">
        <f t="shared" si="7"/>
        <v>0</v>
      </c>
      <c r="H39" s="485">
        <f t="shared" si="7"/>
        <v>0</v>
      </c>
      <c r="I39" s="485">
        <f t="shared" si="7"/>
        <v>0</v>
      </c>
      <c r="J39" s="485">
        <f t="shared" si="7"/>
        <v>0</v>
      </c>
      <c r="K39" s="485">
        <f t="shared" si="7"/>
        <v>0</v>
      </c>
      <c r="L39" s="485">
        <f t="shared" si="7"/>
        <v>0</v>
      </c>
      <c r="M39" s="485">
        <f t="shared" si="7"/>
        <v>0</v>
      </c>
      <c r="N39" s="485">
        <f t="shared" si="7"/>
        <v>0</v>
      </c>
      <c r="O39" s="485">
        <f t="shared" si="7"/>
        <v>0</v>
      </c>
      <c r="P39" s="485">
        <f t="shared" si="7"/>
        <v>0</v>
      </c>
      <c r="Q39" s="485">
        <f t="shared" si="7"/>
        <v>0</v>
      </c>
      <c r="R39" s="485">
        <f t="shared" si="7"/>
        <v>0</v>
      </c>
      <c r="S39" s="485">
        <f t="shared" si="7"/>
        <v>0</v>
      </c>
      <c r="T39" s="485">
        <f t="shared" si="7"/>
        <v>0</v>
      </c>
      <c r="U39" s="485">
        <f t="shared" si="7"/>
        <v>0</v>
      </c>
      <c r="V39" s="485">
        <f t="shared" si="7"/>
        <v>0</v>
      </c>
      <c r="W39" s="485">
        <f t="shared" si="7"/>
        <v>0</v>
      </c>
      <c r="X39" s="485">
        <f t="shared" si="7"/>
        <v>0</v>
      </c>
    </row>
    <row r="40" spans="2:24">
      <c r="B40" s="835"/>
      <c r="C40" s="838" t="s">
        <v>30</v>
      </c>
      <c r="D40" s="841" t="s">
        <v>38</v>
      </c>
      <c r="E40" s="842"/>
      <c r="F40" s="841" t="s">
        <v>39</v>
      </c>
      <c r="G40" s="842"/>
      <c r="H40" s="841" t="s">
        <v>37</v>
      </c>
      <c r="I40" s="842"/>
      <c r="J40" s="841" t="s">
        <v>50</v>
      </c>
      <c r="K40" s="842"/>
      <c r="L40" s="845"/>
      <c r="M40" s="841" t="s">
        <v>36</v>
      </c>
      <c r="N40" s="842"/>
      <c r="O40" s="845"/>
      <c r="P40" s="838" t="s">
        <v>32</v>
      </c>
      <c r="Q40" s="838"/>
      <c r="R40" s="838"/>
      <c r="S40" s="838"/>
      <c r="T40" s="838"/>
      <c r="U40" s="838"/>
      <c r="V40" s="838"/>
      <c r="W40" s="849"/>
      <c r="X40" s="850"/>
    </row>
    <row r="41" spans="2:24">
      <c r="B41" s="836"/>
      <c r="C41" s="839"/>
      <c r="D41" s="843"/>
      <c r="E41" s="844"/>
      <c r="F41" s="843"/>
      <c r="G41" s="844"/>
      <c r="H41" s="843"/>
      <c r="I41" s="844"/>
      <c r="J41" s="846"/>
      <c r="K41" s="847"/>
      <c r="L41" s="848"/>
      <c r="M41" s="846"/>
      <c r="N41" s="847"/>
      <c r="O41" s="848"/>
      <c r="P41" s="839" t="s">
        <v>53</v>
      </c>
      <c r="Q41" s="839"/>
      <c r="R41" s="839"/>
      <c r="S41" s="839" t="s">
        <v>54</v>
      </c>
      <c r="T41" s="839"/>
      <c r="U41" s="839"/>
      <c r="V41" s="839" t="s">
        <v>33</v>
      </c>
      <c r="W41" s="839"/>
      <c r="X41" s="851"/>
    </row>
    <row r="42" spans="2:24" ht="51.75" thickBot="1">
      <c r="B42" s="837"/>
      <c r="C42" s="840"/>
      <c r="D42" s="207" t="s">
        <v>47</v>
      </c>
      <c r="E42" s="207" t="s">
        <v>14</v>
      </c>
      <c r="F42" s="207" t="s">
        <v>47</v>
      </c>
      <c r="G42" s="207" t="s">
        <v>14</v>
      </c>
      <c r="H42" s="207" t="s">
        <v>47</v>
      </c>
      <c r="I42" s="207" t="s">
        <v>14</v>
      </c>
      <c r="J42" s="207" t="s">
        <v>48</v>
      </c>
      <c r="K42" s="207" t="s">
        <v>19</v>
      </c>
      <c r="L42" s="207" t="s">
        <v>31</v>
      </c>
      <c r="M42" s="207" t="s">
        <v>48</v>
      </c>
      <c r="N42" s="207" t="s">
        <v>19</v>
      </c>
      <c r="O42" s="207" t="s">
        <v>31</v>
      </c>
      <c r="P42" s="207" t="s">
        <v>48</v>
      </c>
      <c r="Q42" s="207" t="s">
        <v>19</v>
      </c>
      <c r="R42" s="207" t="s">
        <v>31</v>
      </c>
      <c r="S42" s="207" t="s">
        <v>48</v>
      </c>
      <c r="T42" s="207" t="s">
        <v>19</v>
      </c>
      <c r="U42" s="207" t="s">
        <v>31</v>
      </c>
      <c r="V42" s="207" t="s">
        <v>48</v>
      </c>
      <c r="W42" s="207" t="s">
        <v>19</v>
      </c>
      <c r="X42" s="130" t="s">
        <v>31</v>
      </c>
    </row>
    <row r="43" spans="2:24" ht="13.5" thickBot="1">
      <c r="B43" s="191">
        <v>1</v>
      </c>
      <c r="C43" s="132">
        <v>2</v>
      </c>
      <c r="D43" s="132">
        <v>3</v>
      </c>
      <c r="E43" s="132">
        <v>4</v>
      </c>
      <c r="F43" s="132">
        <v>5</v>
      </c>
      <c r="G43" s="132">
        <v>6</v>
      </c>
      <c r="H43" s="132">
        <v>7</v>
      </c>
      <c r="I43" s="132">
        <v>8</v>
      </c>
      <c r="J43" s="132">
        <v>9</v>
      </c>
      <c r="K43" s="132">
        <v>10</v>
      </c>
      <c r="L43" s="132">
        <v>11</v>
      </c>
      <c r="M43" s="132">
        <v>12</v>
      </c>
      <c r="N43" s="132">
        <v>13</v>
      </c>
      <c r="O43" s="132">
        <v>14</v>
      </c>
      <c r="P43" s="132">
        <v>15</v>
      </c>
      <c r="Q43" s="132">
        <v>16</v>
      </c>
      <c r="R43" s="132">
        <v>17</v>
      </c>
      <c r="S43" s="132">
        <v>18</v>
      </c>
      <c r="T43" s="132">
        <v>19</v>
      </c>
      <c r="U43" s="132">
        <v>20</v>
      </c>
      <c r="V43" s="132">
        <v>21</v>
      </c>
      <c r="W43" s="132">
        <v>22</v>
      </c>
      <c r="X43" s="134">
        <v>23</v>
      </c>
    </row>
    <row r="44" spans="2:24" s="208" customFormat="1" ht="38.25">
      <c r="B44" s="209" t="s">
        <v>1</v>
      </c>
      <c r="C44" s="210" t="s">
        <v>3</v>
      </c>
      <c r="D44" s="211">
        <f>SUM(D45:D47)</f>
        <v>11373.900000000001</v>
      </c>
      <c r="E44" s="211">
        <f t="shared" ref="E44:L44" si="8">SUM(E45:E47)</f>
        <v>11639.900000000001</v>
      </c>
      <c r="F44" s="211">
        <f t="shared" si="8"/>
        <v>11263.529999999999</v>
      </c>
      <c r="G44" s="211">
        <f t="shared" si="8"/>
        <v>11522.99</v>
      </c>
      <c r="H44" s="211">
        <f t="shared" si="8"/>
        <v>8062.4000000000005</v>
      </c>
      <c r="I44" s="211">
        <f t="shared" si="8"/>
        <v>8275</v>
      </c>
      <c r="J44" s="211">
        <f t="shared" si="8"/>
        <v>4290538.04</v>
      </c>
      <c r="K44" s="211">
        <f t="shared" si="8"/>
        <v>4801448.75</v>
      </c>
      <c r="L44" s="211">
        <f t="shared" si="8"/>
        <v>4751273.5099999988</v>
      </c>
      <c r="M44" s="211">
        <f>SUM(M45:M47)</f>
        <v>2397978.8200000003</v>
      </c>
      <c r="N44" s="211">
        <f t="shared" ref="N44:X44" si="9">SUM(N45:N47)</f>
        <v>2554889.2000000002</v>
      </c>
      <c r="O44" s="211">
        <f t="shared" si="9"/>
        <v>2549175.5500000003</v>
      </c>
      <c r="P44" s="211">
        <f t="shared" si="9"/>
        <v>763892.64999999991</v>
      </c>
      <c r="Q44" s="211">
        <f t="shared" si="9"/>
        <v>812814.14000000013</v>
      </c>
      <c r="R44" s="211">
        <f t="shared" si="9"/>
        <v>812117.66000000015</v>
      </c>
      <c r="S44" s="211">
        <f t="shared" si="9"/>
        <v>1579194.4400000002</v>
      </c>
      <c r="T44" s="211">
        <f t="shared" si="9"/>
        <v>1694105.41</v>
      </c>
      <c r="U44" s="211">
        <f t="shared" si="9"/>
        <v>1692340.66</v>
      </c>
      <c r="V44" s="211">
        <f t="shared" si="9"/>
        <v>54891.74</v>
      </c>
      <c r="W44" s="211">
        <f t="shared" si="9"/>
        <v>47969.65</v>
      </c>
      <c r="X44" s="212">
        <f t="shared" si="9"/>
        <v>44717.23</v>
      </c>
    </row>
    <row r="45" spans="2:24" ht="25.5">
      <c r="B45" s="194" t="s">
        <v>20</v>
      </c>
      <c r="C45" s="195" t="s">
        <v>16</v>
      </c>
      <c r="D45" s="331">
        <v>13</v>
      </c>
      <c r="E45" s="332">
        <v>13</v>
      </c>
      <c r="F45" s="341">
        <v>12</v>
      </c>
      <c r="G45" s="342">
        <v>12</v>
      </c>
      <c r="H45" s="331">
        <v>12</v>
      </c>
      <c r="I45" s="332">
        <v>11</v>
      </c>
      <c r="J45" s="333">
        <v>8159.66</v>
      </c>
      <c r="K45" s="334">
        <v>8093.06</v>
      </c>
      <c r="L45" s="334">
        <v>8093.06</v>
      </c>
      <c r="M45" s="333">
        <f t="shared" ref="M45:O47" si="10">P45+S45+V45</f>
        <v>5435.21</v>
      </c>
      <c r="N45" s="335">
        <f t="shared" si="10"/>
        <v>5384.06</v>
      </c>
      <c r="O45" s="335">
        <f t="shared" si="10"/>
        <v>5384.06</v>
      </c>
      <c r="P45" s="333">
        <v>5435.21</v>
      </c>
      <c r="Q45" s="334">
        <v>5384.06</v>
      </c>
      <c r="R45" s="334">
        <v>5384.06</v>
      </c>
      <c r="S45" s="333">
        <v>0</v>
      </c>
      <c r="T45" s="334">
        <v>0</v>
      </c>
      <c r="U45" s="334">
        <v>0</v>
      </c>
      <c r="V45" s="333">
        <v>0</v>
      </c>
      <c r="W45" s="334">
        <v>0</v>
      </c>
      <c r="X45" s="334">
        <v>0</v>
      </c>
    </row>
    <row r="46" spans="2:24" ht="25.5">
      <c r="B46" s="194" t="s">
        <v>21</v>
      </c>
      <c r="C46" s="195" t="s">
        <v>17</v>
      </c>
      <c r="D46" s="331">
        <v>10278.370000000001</v>
      </c>
      <c r="E46" s="332">
        <v>10532.95</v>
      </c>
      <c r="F46" s="331">
        <v>10174.709999999999</v>
      </c>
      <c r="G46" s="332">
        <v>10438.15</v>
      </c>
      <c r="H46" s="331">
        <v>7302.8</v>
      </c>
      <c r="I46" s="332">
        <v>7482</v>
      </c>
      <c r="J46" s="333">
        <v>3910356.96</v>
      </c>
      <c r="K46" s="334">
        <v>4389142.07</v>
      </c>
      <c r="L46" s="334">
        <v>4343092.8099999996</v>
      </c>
      <c r="M46" s="333">
        <v>2173619.2200000002</v>
      </c>
      <c r="N46" s="335">
        <f t="shared" si="10"/>
        <v>2312999.73</v>
      </c>
      <c r="O46" s="335">
        <f t="shared" si="10"/>
        <v>2307286.08</v>
      </c>
      <c r="P46" s="333">
        <v>650183.76</v>
      </c>
      <c r="Q46" s="334">
        <v>686692.26</v>
      </c>
      <c r="R46" s="334">
        <v>685995.78</v>
      </c>
      <c r="S46" s="333">
        <v>1475788.86</v>
      </c>
      <c r="T46" s="334">
        <v>1584476.93</v>
      </c>
      <c r="U46" s="334">
        <v>1582712.18</v>
      </c>
      <c r="V46" s="333">
        <v>47646.6</v>
      </c>
      <c r="W46" s="343">
        <v>41830.54</v>
      </c>
      <c r="X46" s="334">
        <v>38578.120000000003</v>
      </c>
    </row>
    <row r="47" spans="2:24" ht="25.5">
      <c r="B47" s="194" t="s">
        <v>22</v>
      </c>
      <c r="C47" s="195" t="s">
        <v>18</v>
      </c>
      <c r="D47" s="331">
        <v>1082.53</v>
      </c>
      <c r="E47" s="332">
        <v>1093.95</v>
      </c>
      <c r="F47" s="331">
        <v>1076.82</v>
      </c>
      <c r="G47" s="332">
        <v>1072.8399999999999</v>
      </c>
      <c r="H47" s="331">
        <v>747.6</v>
      </c>
      <c r="I47" s="332">
        <v>782</v>
      </c>
      <c r="J47" s="333">
        <v>372021.42</v>
      </c>
      <c r="K47" s="334">
        <v>404213.62</v>
      </c>
      <c r="L47" s="334">
        <v>400087.64</v>
      </c>
      <c r="M47" s="333">
        <v>218924.39</v>
      </c>
      <c r="N47" s="335">
        <f t="shared" si="10"/>
        <v>236505.40999999997</v>
      </c>
      <c r="O47" s="335">
        <f t="shared" si="10"/>
        <v>236505.40999999997</v>
      </c>
      <c r="P47" s="333">
        <v>108273.68</v>
      </c>
      <c r="Q47" s="334">
        <v>120737.82</v>
      </c>
      <c r="R47" s="334">
        <v>120737.82</v>
      </c>
      <c r="S47" s="333">
        <v>103405.58</v>
      </c>
      <c r="T47" s="334">
        <v>109628.48</v>
      </c>
      <c r="U47" s="334">
        <v>109628.48</v>
      </c>
      <c r="V47" s="333">
        <v>7245.14</v>
      </c>
      <c r="W47" s="334">
        <v>6139.11</v>
      </c>
      <c r="X47" s="334">
        <v>6139.11</v>
      </c>
    </row>
    <row r="48" spans="2:24" s="208" customFormat="1" ht="38.25">
      <c r="B48" s="196" t="s">
        <v>2</v>
      </c>
      <c r="C48" s="197" t="s">
        <v>34</v>
      </c>
      <c r="D48" s="213">
        <f t="shared" ref="D48:L48" si="11">SUM(D49:D54)</f>
        <v>11373.900000000001</v>
      </c>
      <c r="E48" s="213">
        <f t="shared" si="11"/>
        <v>11639.900000000001</v>
      </c>
      <c r="F48" s="213">
        <f t="shared" si="11"/>
        <v>11263.53</v>
      </c>
      <c r="G48" s="213">
        <f t="shared" si="11"/>
        <v>11522.989999999998</v>
      </c>
      <c r="H48" s="213">
        <f t="shared" si="11"/>
        <v>8062.4</v>
      </c>
      <c r="I48" s="213">
        <f t="shared" si="11"/>
        <v>8275</v>
      </c>
      <c r="J48" s="213">
        <f t="shared" si="11"/>
        <v>4290538.040000001</v>
      </c>
      <c r="K48" s="213">
        <f t="shared" si="11"/>
        <v>4801448.7500000009</v>
      </c>
      <c r="L48" s="213">
        <f t="shared" si="11"/>
        <v>4751273.51</v>
      </c>
      <c r="M48" s="303">
        <f>SUM(M49:M54)</f>
        <v>2397978.8199999998</v>
      </c>
      <c r="N48" s="213">
        <f t="shared" ref="N48:X48" si="12">SUM(N49:N54)</f>
        <v>2554889.1999999997</v>
      </c>
      <c r="O48" s="213">
        <f t="shared" si="12"/>
        <v>2549175.5500000003</v>
      </c>
      <c r="P48" s="213">
        <f t="shared" si="12"/>
        <v>763892.65</v>
      </c>
      <c r="Q48" s="213">
        <f t="shared" si="12"/>
        <v>812814.1399999999</v>
      </c>
      <c r="R48" s="213">
        <f t="shared" si="12"/>
        <v>812117.65999999992</v>
      </c>
      <c r="S48" s="213">
        <f t="shared" si="12"/>
        <v>1579194.44</v>
      </c>
      <c r="T48" s="213">
        <f t="shared" si="12"/>
        <v>1694105.4100000001</v>
      </c>
      <c r="U48" s="213">
        <f t="shared" si="12"/>
        <v>1692340.6600000001</v>
      </c>
      <c r="V48" s="213">
        <f t="shared" si="12"/>
        <v>54891.740000000005</v>
      </c>
      <c r="W48" s="213">
        <f t="shared" si="12"/>
        <v>47969.649999999994</v>
      </c>
      <c r="X48" s="213">
        <f t="shared" si="12"/>
        <v>44717.229999999996</v>
      </c>
    </row>
    <row r="49" spans="2:24" ht="25.5">
      <c r="B49" s="194" t="s">
        <v>20</v>
      </c>
      <c r="C49" s="195" t="s">
        <v>4</v>
      </c>
      <c r="D49" s="336">
        <v>6076.55</v>
      </c>
      <c r="E49" s="337">
        <v>6004.53</v>
      </c>
      <c r="F49" s="336">
        <v>6012.38</v>
      </c>
      <c r="G49" s="337">
        <v>5963.57</v>
      </c>
      <c r="H49" s="336">
        <v>3739.6</v>
      </c>
      <c r="I49" s="337">
        <v>3695</v>
      </c>
      <c r="J49" s="338">
        <v>1970115.17</v>
      </c>
      <c r="K49" s="339">
        <v>2330350.83</v>
      </c>
      <c r="L49" s="339">
        <v>2309118.27</v>
      </c>
      <c r="M49" s="338">
        <v>1190581.71</v>
      </c>
      <c r="N49" s="340">
        <f t="shared" ref="N49:O54" si="13">Q49+T49+W49</f>
        <v>1291134.69</v>
      </c>
      <c r="O49" s="340">
        <f t="shared" si="13"/>
        <v>1285421.29</v>
      </c>
      <c r="P49" s="338">
        <v>231421.63</v>
      </c>
      <c r="Q49" s="339">
        <v>258595.43</v>
      </c>
      <c r="R49" s="339">
        <v>257899.2</v>
      </c>
      <c r="S49" s="338">
        <v>912560.79</v>
      </c>
      <c r="T49" s="339">
        <v>990168.51</v>
      </c>
      <c r="U49" s="339">
        <v>988403.76</v>
      </c>
      <c r="V49" s="338">
        <v>46599.3</v>
      </c>
      <c r="W49" s="339">
        <v>42370.75</v>
      </c>
      <c r="X49" s="339">
        <v>39118.33</v>
      </c>
    </row>
    <row r="50" spans="2:24" ht="38.25">
      <c r="B50" s="194" t="s">
        <v>21</v>
      </c>
      <c r="C50" s="195" t="s">
        <v>5</v>
      </c>
      <c r="D50" s="336">
        <v>759.06</v>
      </c>
      <c r="E50" s="337">
        <v>773.81</v>
      </c>
      <c r="F50" s="336">
        <v>755.06</v>
      </c>
      <c r="G50" s="337">
        <v>753.31</v>
      </c>
      <c r="H50" s="336">
        <v>511.8</v>
      </c>
      <c r="I50" s="337">
        <v>531</v>
      </c>
      <c r="J50" s="338">
        <v>225607.6</v>
      </c>
      <c r="K50" s="339">
        <v>255377.97</v>
      </c>
      <c r="L50" s="339">
        <v>253121.44</v>
      </c>
      <c r="M50" s="338">
        <v>148581.85</v>
      </c>
      <c r="N50" s="340">
        <f t="shared" si="13"/>
        <v>159320.87</v>
      </c>
      <c r="O50" s="340">
        <f t="shared" si="13"/>
        <v>159320.87</v>
      </c>
      <c r="P50" s="338">
        <v>145260.85</v>
      </c>
      <c r="Q50" s="339">
        <v>156821.35</v>
      </c>
      <c r="R50" s="339">
        <v>156821.35</v>
      </c>
      <c r="S50" s="338">
        <v>0</v>
      </c>
      <c r="T50" s="339">
        <v>0</v>
      </c>
      <c r="U50" s="339">
        <v>0</v>
      </c>
      <c r="V50" s="338">
        <v>3321</v>
      </c>
      <c r="W50" s="339">
        <v>2499.52</v>
      </c>
      <c r="X50" s="339">
        <v>2499.52</v>
      </c>
    </row>
    <row r="51" spans="2:24" ht="38.25">
      <c r="B51" s="194" t="s">
        <v>22</v>
      </c>
      <c r="C51" s="195" t="s">
        <v>6</v>
      </c>
      <c r="D51" s="336">
        <v>4505.29</v>
      </c>
      <c r="E51" s="337">
        <v>4830.0600000000004</v>
      </c>
      <c r="F51" s="336">
        <v>4464.09</v>
      </c>
      <c r="G51" s="337">
        <v>4778.1099999999997</v>
      </c>
      <c r="H51" s="336">
        <v>3784</v>
      </c>
      <c r="I51" s="337">
        <v>4022</v>
      </c>
      <c r="J51" s="338">
        <v>2078159.37</v>
      </c>
      <c r="K51" s="339">
        <v>2198270.9700000002</v>
      </c>
      <c r="L51" s="339">
        <v>2171584.8199999998</v>
      </c>
      <c r="M51" s="338">
        <v>1047792.4</v>
      </c>
      <c r="N51" s="340">
        <f t="shared" si="13"/>
        <v>1093464.45</v>
      </c>
      <c r="O51" s="340">
        <f t="shared" si="13"/>
        <v>1093464.2</v>
      </c>
      <c r="P51" s="338">
        <v>376187.31</v>
      </c>
      <c r="Q51" s="339">
        <v>386428.17</v>
      </c>
      <c r="R51" s="339">
        <v>386427.92</v>
      </c>
      <c r="S51" s="338">
        <v>666633.65</v>
      </c>
      <c r="T51" s="339">
        <v>703936.9</v>
      </c>
      <c r="U51" s="339">
        <v>703936.9</v>
      </c>
      <c r="V51" s="338">
        <v>4971.4399999999996</v>
      </c>
      <c r="W51" s="339">
        <v>3099.38</v>
      </c>
      <c r="X51" s="339">
        <v>3099.38</v>
      </c>
    </row>
    <row r="52" spans="2:24" ht="63.75">
      <c r="B52" s="194" t="s">
        <v>23</v>
      </c>
      <c r="C52" s="195" t="s">
        <v>7</v>
      </c>
      <c r="D52" s="336"/>
      <c r="E52" s="337"/>
      <c r="F52" s="336"/>
      <c r="G52" s="337"/>
      <c r="H52" s="336"/>
      <c r="I52" s="337"/>
      <c r="J52" s="338"/>
      <c r="K52" s="339"/>
      <c r="L52" s="339"/>
      <c r="M52" s="338">
        <f>P52+S52+V52</f>
        <v>0</v>
      </c>
      <c r="N52" s="340">
        <f t="shared" si="13"/>
        <v>0</v>
      </c>
      <c r="O52" s="340">
        <f t="shared" si="13"/>
        <v>0</v>
      </c>
      <c r="P52" s="338"/>
      <c r="Q52" s="339"/>
      <c r="R52" s="339"/>
      <c r="S52" s="338"/>
      <c r="T52" s="339"/>
      <c r="U52" s="339"/>
      <c r="V52" s="338"/>
      <c r="W52" s="339"/>
      <c r="X52" s="339"/>
    </row>
    <row r="53" spans="2:24" ht="38.25">
      <c r="B53" s="194" t="s">
        <v>24</v>
      </c>
      <c r="C53" s="195" t="s">
        <v>51</v>
      </c>
      <c r="D53" s="336"/>
      <c r="E53" s="337"/>
      <c r="F53" s="336"/>
      <c r="G53" s="337"/>
      <c r="H53" s="336"/>
      <c r="I53" s="337"/>
      <c r="J53" s="338"/>
      <c r="K53" s="339"/>
      <c r="L53" s="339"/>
      <c r="M53" s="338">
        <f>P53+S53+V53</f>
        <v>0</v>
      </c>
      <c r="N53" s="340">
        <f t="shared" si="13"/>
        <v>0</v>
      </c>
      <c r="O53" s="340">
        <f t="shared" si="13"/>
        <v>0</v>
      </c>
      <c r="P53" s="338"/>
      <c r="Q53" s="339"/>
      <c r="R53" s="339"/>
      <c r="S53" s="338"/>
      <c r="T53" s="339"/>
      <c r="U53" s="339"/>
      <c r="V53" s="338"/>
      <c r="W53" s="339"/>
      <c r="X53" s="339"/>
    </row>
    <row r="54" spans="2:24" ht="15">
      <c r="B54" s="194" t="s">
        <v>94</v>
      </c>
      <c r="C54" s="195" t="s">
        <v>95</v>
      </c>
      <c r="D54" s="336">
        <v>33</v>
      </c>
      <c r="E54" s="337">
        <v>31.5</v>
      </c>
      <c r="F54" s="336">
        <v>32</v>
      </c>
      <c r="G54" s="337">
        <v>28</v>
      </c>
      <c r="H54" s="336">
        <v>27</v>
      </c>
      <c r="I54" s="337">
        <v>27</v>
      </c>
      <c r="J54" s="338">
        <v>16655.900000000001</v>
      </c>
      <c r="K54" s="339">
        <v>17448.98</v>
      </c>
      <c r="L54" s="339">
        <v>17448.98</v>
      </c>
      <c r="M54" s="338">
        <f>P54+S54+V54</f>
        <v>11022.86</v>
      </c>
      <c r="N54" s="340">
        <f t="shared" si="13"/>
        <v>10969.19</v>
      </c>
      <c r="O54" s="340">
        <f t="shared" si="13"/>
        <v>10969.19</v>
      </c>
      <c r="P54" s="338">
        <v>11022.86</v>
      </c>
      <c r="Q54" s="339">
        <v>10969.19</v>
      </c>
      <c r="R54" s="339">
        <v>10969.19</v>
      </c>
      <c r="S54" s="338">
        <v>0</v>
      </c>
      <c r="T54" s="339">
        <v>0</v>
      </c>
      <c r="U54" s="339">
        <v>0</v>
      </c>
      <c r="V54" s="338">
        <v>0</v>
      </c>
      <c r="W54" s="339">
        <v>0</v>
      </c>
      <c r="X54" s="339">
        <v>0</v>
      </c>
    </row>
    <row r="55" spans="2:24" s="510" customFormat="1" ht="27" thickBot="1">
      <c r="B55" s="512">
        <v>607</v>
      </c>
      <c r="D55" s="511">
        <f>D60-D64</f>
        <v>0</v>
      </c>
      <c r="E55" s="511">
        <f t="shared" ref="E55:W55" si="14">E60-E64</f>
        <v>0</v>
      </c>
      <c r="F55" s="511">
        <f t="shared" si="14"/>
        <v>0</v>
      </c>
      <c r="G55" s="511">
        <f t="shared" si="14"/>
        <v>0</v>
      </c>
      <c r="H55" s="511">
        <f t="shared" si="14"/>
        <v>0</v>
      </c>
      <c r="I55" s="511">
        <f t="shared" si="14"/>
        <v>0</v>
      </c>
      <c r="J55" s="511">
        <f t="shared" si="14"/>
        <v>0</v>
      </c>
      <c r="K55" s="511">
        <f t="shared" si="14"/>
        <v>0</v>
      </c>
      <c r="L55" s="511">
        <f t="shared" si="14"/>
        <v>0</v>
      </c>
      <c r="M55" s="511">
        <f t="shared" si="14"/>
        <v>0</v>
      </c>
      <c r="N55" s="511">
        <f t="shared" si="14"/>
        <v>0</v>
      </c>
      <c r="O55" s="511">
        <f t="shared" si="14"/>
        <v>0</v>
      </c>
      <c r="P55" s="511">
        <f t="shared" si="14"/>
        <v>0</v>
      </c>
      <c r="Q55" s="511">
        <f t="shared" si="14"/>
        <v>0</v>
      </c>
      <c r="R55" s="511">
        <f t="shared" si="14"/>
        <v>0</v>
      </c>
      <c r="S55" s="511">
        <f t="shared" si="14"/>
        <v>0</v>
      </c>
      <c r="T55" s="511">
        <f t="shared" si="14"/>
        <v>0</v>
      </c>
      <c r="U55" s="511">
        <f t="shared" si="14"/>
        <v>0</v>
      </c>
      <c r="V55" s="511">
        <f t="shared" si="14"/>
        <v>0</v>
      </c>
      <c r="W55" s="511">
        <f t="shared" si="14"/>
        <v>0</v>
      </c>
      <c r="X55" s="511">
        <f>X60-X64</f>
        <v>0</v>
      </c>
    </row>
    <row r="56" spans="2:24">
      <c r="B56" s="835"/>
      <c r="C56" s="838" t="s">
        <v>30</v>
      </c>
      <c r="D56" s="841" t="s">
        <v>38</v>
      </c>
      <c r="E56" s="842"/>
      <c r="F56" s="841" t="s">
        <v>39</v>
      </c>
      <c r="G56" s="842"/>
      <c r="H56" s="841" t="s">
        <v>37</v>
      </c>
      <c r="I56" s="842"/>
      <c r="J56" s="841" t="s">
        <v>50</v>
      </c>
      <c r="K56" s="842"/>
      <c r="L56" s="845"/>
      <c r="M56" s="841" t="s">
        <v>36</v>
      </c>
      <c r="N56" s="842"/>
      <c r="O56" s="845"/>
      <c r="P56" s="838" t="s">
        <v>32</v>
      </c>
      <c r="Q56" s="838"/>
      <c r="R56" s="838"/>
      <c r="S56" s="838"/>
      <c r="T56" s="838"/>
      <c r="U56" s="838"/>
      <c r="V56" s="838"/>
      <c r="W56" s="849"/>
      <c r="X56" s="850"/>
    </row>
    <row r="57" spans="2:24">
      <c r="B57" s="836"/>
      <c r="C57" s="839"/>
      <c r="D57" s="843"/>
      <c r="E57" s="844"/>
      <c r="F57" s="843"/>
      <c r="G57" s="844"/>
      <c r="H57" s="843"/>
      <c r="I57" s="844"/>
      <c r="J57" s="846"/>
      <c r="K57" s="847"/>
      <c r="L57" s="848"/>
      <c r="M57" s="846"/>
      <c r="N57" s="847"/>
      <c r="O57" s="848"/>
      <c r="P57" s="839" t="s">
        <v>53</v>
      </c>
      <c r="Q57" s="839"/>
      <c r="R57" s="839"/>
      <c r="S57" s="839" t="s">
        <v>54</v>
      </c>
      <c r="T57" s="839"/>
      <c r="U57" s="839"/>
      <c r="V57" s="839" t="s">
        <v>33</v>
      </c>
      <c r="W57" s="839"/>
      <c r="X57" s="851"/>
    </row>
    <row r="58" spans="2:24" ht="51.75" thickBot="1">
      <c r="B58" s="837"/>
      <c r="C58" s="840"/>
      <c r="D58" s="221" t="s">
        <v>47</v>
      </c>
      <c r="E58" s="221" t="s">
        <v>14</v>
      </c>
      <c r="F58" s="221" t="s">
        <v>47</v>
      </c>
      <c r="G58" s="221" t="s">
        <v>14</v>
      </c>
      <c r="H58" s="221" t="s">
        <v>47</v>
      </c>
      <c r="I58" s="221" t="s">
        <v>14</v>
      </c>
      <c r="J58" s="221" t="s">
        <v>48</v>
      </c>
      <c r="K58" s="221" t="s">
        <v>19</v>
      </c>
      <c r="L58" s="221" t="s">
        <v>31</v>
      </c>
      <c r="M58" s="221" t="s">
        <v>48</v>
      </c>
      <c r="N58" s="221" t="s">
        <v>19</v>
      </c>
      <c r="O58" s="221" t="s">
        <v>31</v>
      </c>
      <c r="P58" s="221" t="s">
        <v>48</v>
      </c>
      <c r="Q58" s="221" t="s">
        <v>19</v>
      </c>
      <c r="R58" s="221" t="s">
        <v>31</v>
      </c>
      <c r="S58" s="221" t="s">
        <v>48</v>
      </c>
      <c r="T58" s="221" t="s">
        <v>19</v>
      </c>
      <c r="U58" s="221" t="s">
        <v>31</v>
      </c>
      <c r="V58" s="221" t="s">
        <v>48</v>
      </c>
      <c r="W58" s="221" t="s">
        <v>19</v>
      </c>
      <c r="X58" s="130" t="s">
        <v>31</v>
      </c>
    </row>
    <row r="59" spans="2:24" ht="13.5" thickBot="1">
      <c r="B59" s="191">
        <v>1</v>
      </c>
      <c r="C59" s="132">
        <v>2</v>
      </c>
      <c r="D59" s="132">
        <v>3</v>
      </c>
      <c r="E59" s="132">
        <v>4</v>
      </c>
      <c r="F59" s="132">
        <v>5</v>
      </c>
      <c r="G59" s="132">
        <v>6</v>
      </c>
      <c r="H59" s="132">
        <v>7</v>
      </c>
      <c r="I59" s="132">
        <v>8</v>
      </c>
      <c r="J59" s="132">
        <v>9</v>
      </c>
      <c r="K59" s="132">
        <v>10</v>
      </c>
      <c r="L59" s="132">
        <v>11</v>
      </c>
      <c r="M59" s="132">
        <v>12</v>
      </c>
      <c r="N59" s="132">
        <v>13</v>
      </c>
      <c r="O59" s="132">
        <v>14</v>
      </c>
      <c r="P59" s="132">
        <v>15</v>
      </c>
      <c r="Q59" s="132">
        <v>16</v>
      </c>
      <c r="R59" s="132">
        <v>17</v>
      </c>
      <c r="S59" s="132">
        <v>18</v>
      </c>
      <c r="T59" s="132">
        <v>19</v>
      </c>
      <c r="U59" s="132">
        <v>20</v>
      </c>
      <c r="V59" s="132">
        <v>21</v>
      </c>
      <c r="W59" s="132">
        <v>22</v>
      </c>
      <c r="X59" s="134">
        <v>23</v>
      </c>
    </row>
    <row r="60" spans="2:24" s="224" customFormat="1" ht="39" thickBot="1">
      <c r="B60" s="192" t="s">
        <v>1</v>
      </c>
      <c r="C60" s="193" t="s">
        <v>3</v>
      </c>
      <c r="D60" s="358">
        <f>SUM(D61:D63)</f>
        <v>643.07000000000005</v>
      </c>
      <c r="E60" s="358">
        <f t="shared" ref="E60:I60" si="15">SUM(E61:E63)</f>
        <v>643.07000000000005</v>
      </c>
      <c r="F60" s="358">
        <f t="shared" si="15"/>
        <v>643.07000000000005</v>
      </c>
      <c r="G60" s="358">
        <f t="shared" si="15"/>
        <v>643.07000000000005</v>
      </c>
      <c r="H60" s="358">
        <f t="shared" si="15"/>
        <v>395.8</v>
      </c>
      <c r="I60" s="358">
        <f t="shared" si="15"/>
        <v>389.8</v>
      </c>
      <c r="J60" s="358">
        <f>SUM(J61:J63)</f>
        <v>191095.27</v>
      </c>
      <c r="K60" s="358">
        <f>SUM(K61:K63)</f>
        <v>197972.7</v>
      </c>
      <c r="L60" s="487">
        <f>SUM(L61:L63)</f>
        <v>193013.18</v>
      </c>
      <c r="M60" s="488">
        <f t="shared" ref="M60:O61" si="16">P60+S60+V60</f>
        <v>118975.20000000001</v>
      </c>
      <c r="N60" s="358">
        <f t="shared" si="16"/>
        <v>120038.65000000001</v>
      </c>
      <c r="O60" s="489">
        <f t="shared" si="16"/>
        <v>120038.65000000001</v>
      </c>
      <c r="P60" s="490">
        <f t="shared" ref="P60:X60" si="17">SUM(P61:P63)</f>
        <v>100063.98000000001</v>
      </c>
      <c r="Q60" s="358">
        <f t="shared" si="17"/>
        <v>103270.41</v>
      </c>
      <c r="R60" s="358">
        <f t="shared" si="17"/>
        <v>103270.41</v>
      </c>
      <c r="S60" s="358">
        <f t="shared" si="17"/>
        <v>0</v>
      </c>
      <c r="T60" s="358">
        <f t="shared" si="17"/>
        <v>0</v>
      </c>
      <c r="U60" s="358">
        <f t="shared" si="17"/>
        <v>0</v>
      </c>
      <c r="V60" s="358">
        <f t="shared" si="17"/>
        <v>18911.22</v>
      </c>
      <c r="W60" s="358">
        <f t="shared" si="17"/>
        <v>16768.240000000002</v>
      </c>
      <c r="X60" s="487">
        <f t="shared" si="17"/>
        <v>16768.240000000002</v>
      </c>
    </row>
    <row r="61" spans="2:24" ht="25.5">
      <c r="B61" s="194" t="s">
        <v>20</v>
      </c>
      <c r="C61" s="195" t="s">
        <v>16</v>
      </c>
      <c r="D61" s="491">
        <v>0</v>
      </c>
      <c r="E61" s="492">
        <v>0</v>
      </c>
      <c r="F61" s="492">
        <v>0</v>
      </c>
      <c r="G61" s="492">
        <v>0</v>
      </c>
      <c r="H61" s="492">
        <v>0</v>
      </c>
      <c r="I61" s="492">
        <v>0</v>
      </c>
      <c r="J61" s="492">
        <v>0</v>
      </c>
      <c r="K61" s="492">
        <v>0</v>
      </c>
      <c r="L61" s="492">
        <v>0</v>
      </c>
      <c r="M61" s="357">
        <f t="shared" si="16"/>
        <v>0</v>
      </c>
      <c r="N61" s="357">
        <f t="shared" si="16"/>
        <v>0</v>
      </c>
      <c r="O61" s="357">
        <f t="shared" si="16"/>
        <v>0</v>
      </c>
      <c r="P61" s="492">
        <v>0</v>
      </c>
      <c r="Q61" s="492">
        <v>0</v>
      </c>
      <c r="R61" s="492">
        <v>0</v>
      </c>
      <c r="S61" s="492">
        <v>0</v>
      </c>
      <c r="T61" s="492">
        <v>0</v>
      </c>
      <c r="U61" s="492">
        <v>0</v>
      </c>
      <c r="V61" s="492">
        <v>0</v>
      </c>
      <c r="W61" s="492">
        <v>0</v>
      </c>
      <c r="X61" s="493">
        <v>0</v>
      </c>
    </row>
    <row r="62" spans="2:24" ht="25.5">
      <c r="B62" s="194" t="s">
        <v>21</v>
      </c>
      <c r="C62" s="195" t="s">
        <v>17</v>
      </c>
      <c r="D62" s="494">
        <f t="shared" ref="D62:J62" si="18">D64-D63</f>
        <v>571.28000000000009</v>
      </c>
      <c r="E62" s="359">
        <f t="shared" si="18"/>
        <v>571.28000000000009</v>
      </c>
      <c r="F62" s="359">
        <f t="shared" si="18"/>
        <v>571.28000000000009</v>
      </c>
      <c r="G62" s="359">
        <f t="shared" si="18"/>
        <v>571.28000000000009</v>
      </c>
      <c r="H62" s="359">
        <f t="shared" si="18"/>
        <v>351.8</v>
      </c>
      <c r="I62" s="359">
        <f t="shared" si="18"/>
        <v>346.5</v>
      </c>
      <c r="J62" s="359">
        <f t="shared" si="18"/>
        <v>173443.50999999998</v>
      </c>
      <c r="K62" s="359">
        <f>K64-K63</f>
        <v>177431.01</v>
      </c>
      <c r="L62" s="359">
        <f t="shared" ref="L62" si="19">L64-L63</f>
        <v>173128.8</v>
      </c>
      <c r="M62" s="359">
        <f>P62+S62+V62</f>
        <v>107124.63</v>
      </c>
      <c r="N62" s="359">
        <f>N64-N63</f>
        <v>107591.27</v>
      </c>
      <c r="O62" s="359">
        <f>R62+U62+X62</f>
        <v>107591.27</v>
      </c>
      <c r="P62" s="359">
        <f>P64-P63</f>
        <v>89313.41</v>
      </c>
      <c r="Q62" s="359">
        <f>Q64-Q63</f>
        <v>92097.61</v>
      </c>
      <c r="R62" s="359">
        <f>R64-R63</f>
        <v>92097.61</v>
      </c>
      <c r="S62" s="359">
        <v>0</v>
      </c>
      <c r="T62" s="359">
        <f>T64-T63</f>
        <v>0</v>
      </c>
      <c r="U62" s="359">
        <f>U64-U63</f>
        <v>0</v>
      </c>
      <c r="V62" s="359">
        <f>V64-V63</f>
        <v>17811.22</v>
      </c>
      <c r="W62" s="359">
        <f>W64-W63</f>
        <v>15493.660000000002</v>
      </c>
      <c r="X62" s="495">
        <f>X64-X63</f>
        <v>15493.660000000002</v>
      </c>
    </row>
    <row r="63" spans="2:24" ht="26.25" thickBot="1">
      <c r="B63" s="194" t="s">
        <v>22</v>
      </c>
      <c r="C63" s="195" t="s">
        <v>18</v>
      </c>
      <c r="D63" s="496">
        <v>71.790000000000006</v>
      </c>
      <c r="E63" s="361">
        <v>71.790000000000006</v>
      </c>
      <c r="F63" s="361">
        <v>71.790000000000006</v>
      </c>
      <c r="G63" s="361">
        <v>71.790000000000006</v>
      </c>
      <c r="H63" s="361">
        <v>44</v>
      </c>
      <c r="I63" s="361">
        <v>43.3</v>
      </c>
      <c r="J63" s="361">
        <v>17651.759999999998</v>
      </c>
      <c r="K63" s="361">
        <v>20541.689999999999</v>
      </c>
      <c r="L63" s="361">
        <v>19884.38</v>
      </c>
      <c r="M63" s="361">
        <f>P63+S63+V63</f>
        <v>11850.57</v>
      </c>
      <c r="N63" s="361">
        <f>Q63+T63+W63</f>
        <v>12447.38</v>
      </c>
      <c r="O63" s="361">
        <f>R63+U63+X63</f>
        <v>12447.38</v>
      </c>
      <c r="P63" s="361">
        <v>10750.57</v>
      </c>
      <c r="Q63" s="361">
        <v>11172.8</v>
      </c>
      <c r="R63" s="361">
        <v>11172.8</v>
      </c>
      <c r="S63" s="361">
        <v>0</v>
      </c>
      <c r="T63" s="497">
        <v>0</v>
      </c>
      <c r="U63" s="497">
        <v>0</v>
      </c>
      <c r="V63" s="361">
        <v>1100</v>
      </c>
      <c r="W63" s="361">
        <v>1274.58</v>
      </c>
      <c r="X63" s="498">
        <v>1274.58</v>
      </c>
    </row>
    <row r="64" spans="2:24" s="224" customFormat="1" ht="39" thickBot="1">
      <c r="B64" s="223" t="s">
        <v>2</v>
      </c>
      <c r="C64" s="195" t="s">
        <v>34</v>
      </c>
      <c r="D64" s="499">
        <f>SUM(D65:D69)</f>
        <v>643.07000000000005</v>
      </c>
      <c r="E64" s="500">
        <f t="shared" ref="E64:I64" si="20">SUM(E65:E69)</f>
        <v>643.07000000000005</v>
      </c>
      <c r="F64" s="500">
        <f t="shared" si="20"/>
        <v>643.07000000000005</v>
      </c>
      <c r="G64" s="500">
        <f t="shared" si="20"/>
        <v>643.07000000000005</v>
      </c>
      <c r="H64" s="500">
        <f t="shared" si="20"/>
        <v>395.8</v>
      </c>
      <c r="I64" s="500">
        <f t="shared" si="20"/>
        <v>389.8</v>
      </c>
      <c r="J64" s="500">
        <f>SUM(J65:J69)</f>
        <v>191095.27</v>
      </c>
      <c r="K64" s="500">
        <f>K65+K66+K67+K68+K69</f>
        <v>197972.7</v>
      </c>
      <c r="L64" s="500">
        <f>L65+L66+L67+L68+L69</f>
        <v>193013.18</v>
      </c>
      <c r="M64" s="500">
        <f t="shared" ref="M64:X64" si="21">M65+M66+M67+M68+M69</f>
        <v>118975.2</v>
      </c>
      <c r="N64" s="500">
        <f>N65+N66+N67+N68+N69</f>
        <v>120038.65000000001</v>
      </c>
      <c r="O64" s="500">
        <f>O65+O66+O67+O68+O69</f>
        <v>120038.65000000001</v>
      </c>
      <c r="P64" s="500">
        <f t="shared" si="21"/>
        <v>100063.98</v>
      </c>
      <c r="Q64" s="500">
        <f>Q65+Q66+Q67+Q68+Q69</f>
        <v>103270.41</v>
      </c>
      <c r="R64" s="500">
        <f>R65+R66+R67+R68+R69</f>
        <v>103270.41</v>
      </c>
      <c r="S64" s="500">
        <f t="shared" si="21"/>
        <v>0</v>
      </c>
      <c r="T64" s="500">
        <f>T65+T66+T67+T68+T69</f>
        <v>0</v>
      </c>
      <c r="U64" s="500">
        <f t="shared" si="21"/>
        <v>0</v>
      </c>
      <c r="V64" s="500">
        <f t="shared" si="21"/>
        <v>18911.22</v>
      </c>
      <c r="W64" s="500">
        <f t="shared" si="21"/>
        <v>16768.240000000002</v>
      </c>
      <c r="X64" s="501">
        <f t="shared" si="21"/>
        <v>16768.240000000002</v>
      </c>
    </row>
    <row r="65" spans="2:24" ht="25.5">
      <c r="B65" s="194" t="s">
        <v>20</v>
      </c>
      <c r="C65" s="195" t="s">
        <v>4</v>
      </c>
      <c r="D65" s="491">
        <v>0</v>
      </c>
      <c r="E65" s="492">
        <v>0</v>
      </c>
      <c r="F65" s="492">
        <v>0</v>
      </c>
      <c r="G65" s="492">
        <v>0</v>
      </c>
      <c r="H65" s="492">
        <v>0</v>
      </c>
      <c r="I65" s="492">
        <v>0</v>
      </c>
      <c r="J65" s="492">
        <v>0</v>
      </c>
      <c r="K65" s="492">
        <v>0</v>
      </c>
      <c r="L65" s="502">
        <v>0</v>
      </c>
      <c r="M65" s="492">
        <f>P65+S65+V65</f>
        <v>0</v>
      </c>
      <c r="N65" s="357">
        <f t="shared" ref="N65:O68" si="22">Q65+T65+W65</f>
        <v>0</v>
      </c>
      <c r="O65" s="357">
        <f t="shared" si="22"/>
        <v>0</v>
      </c>
      <c r="P65" s="492">
        <v>0</v>
      </c>
      <c r="Q65" s="492">
        <v>0</v>
      </c>
      <c r="R65" s="492">
        <v>0</v>
      </c>
      <c r="S65" s="492">
        <v>0</v>
      </c>
      <c r="T65" s="492">
        <v>0</v>
      </c>
      <c r="U65" s="492">
        <v>0</v>
      </c>
      <c r="V65" s="492">
        <v>0</v>
      </c>
      <c r="W65" s="492">
        <v>0</v>
      </c>
      <c r="X65" s="493">
        <v>0</v>
      </c>
    </row>
    <row r="66" spans="2:24" ht="38.25">
      <c r="B66" s="194" t="s">
        <v>21</v>
      </c>
      <c r="C66" s="195" t="s">
        <v>5</v>
      </c>
      <c r="D66" s="494">
        <v>633.07000000000005</v>
      </c>
      <c r="E66" s="359">
        <v>633.07000000000005</v>
      </c>
      <c r="F66" s="359">
        <v>633.07000000000005</v>
      </c>
      <c r="G66" s="359">
        <v>633.07000000000005</v>
      </c>
      <c r="H66" s="359">
        <v>385.8</v>
      </c>
      <c r="I66" s="359">
        <v>379.8</v>
      </c>
      <c r="J66" s="359">
        <v>183708.33</v>
      </c>
      <c r="K66" s="359">
        <v>190390.51</v>
      </c>
      <c r="L66" s="359">
        <v>185430.99</v>
      </c>
      <c r="M66" s="359">
        <f>P66+S66+V66</f>
        <v>116274.5</v>
      </c>
      <c r="N66" s="359">
        <f>Q66+T66+W66</f>
        <v>117338.44</v>
      </c>
      <c r="O66" s="359">
        <f>R66+U66+X66</f>
        <v>117338.44</v>
      </c>
      <c r="P66" s="359">
        <v>97363.28</v>
      </c>
      <c r="Q66" s="359">
        <v>100570.2</v>
      </c>
      <c r="R66" s="359">
        <v>100570.2</v>
      </c>
      <c r="S66" s="359">
        <f>S60</f>
        <v>0</v>
      </c>
      <c r="T66" s="359">
        <v>0</v>
      </c>
      <c r="U66" s="359">
        <v>0</v>
      </c>
      <c r="V66" s="359">
        <v>18911.22</v>
      </c>
      <c r="W66" s="359">
        <v>16768.240000000002</v>
      </c>
      <c r="X66" s="495">
        <v>16768.240000000002</v>
      </c>
    </row>
    <row r="67" spans="2:24" ht="38.25">
      <c r="B67" s="194" t="s">
        <v>22</v>
      </c>
      <c r="C67" s="195" t="s">
        <v>6</v>
      </c>
      <c r="D67" s="494">
        <v>0</v>
      </c>
      <c r="E67" s="359">
        <v>0</v>
      </c>
      <c r="F67" s="359">
        <v>0</v>
      </c>
      <c r="G67" s="359">
        <v>0</v>
      </c>
      <c r="H67" s="359">
        <v>0</v>
      </c>
      <c r="I67" s="359">
        <v>0</v>
      </c>
      <c r="J67" s="359">
        <v>0</v>
      </c>
      <c r="K67" s="359">
        <v>0</v>
      </c>
      <c r="L67" s="359">
        <v>0</v>
      </c>
      <c r="M67" s="359">
        <f>P67+S67+V67</f>
        <v>0</v>
      </c>
      <c r="N67" s="359">
        <f>Q67+T67+W67</f>
        <v>0</v>
      </c>
      <c r="O67" s="503">
        <f t="shared" si="22"/>
        <v>0</v>
      </c>
      <c r="P67" s="359">
        <v>0</v>
      </c>
      <c r="Q67" s="359">
        <v>0</v>
      </c>
      <c r="R67" s="359">
        <v>0</v>
      </c>
      <c r="S67" s="359">
        <v>0</v>
      </c>
      <c r="T67" s="359">
        <v>0</v>
      </c>
      <c r="U67" s="359">
        <v>0</v>
      </c>
      <c r="V67" s="359">
        <v>0</v>
      </c>
      <c r="W67" s="359">
        <v>0</v>
      </c>
      <c r="X67" s="504">
        <v>0</v>
      </c>
    </row>
    <row r="68" spans="2:24" ht="64.5" thickBot="1">
      <c r="B68" s="194" t="s">
        <v>23</v>
      </c>
      <c r="C68" s="195" t="s">
        <v>7</v>
      </c>
      <c r="D68" s="496">
        <v>0</v>
      </c>
      <c r="E68" s="361">
        <v>0</v>
      </c>
      <c r="F68" s="361">
        <v>0</v>
      </c>
      <c r="G68" s="361">
        <v>0</v>
      </c>
      <c r="H68" s="361">
        <v>0</v>
      </c>
      <c r="I68" s="361">
        <v>0</v>
      </c>
      <c r="J68" s="361">
        <v>0</v>
      </c>
      <c r="K68" s="361">
        <v>0</v>
      </c>
      <c r="L68" s="361">
        <v>0</v>
      </c>
      <c r="M68" s="361">
        <f>P68+S68+V68</f>
        <v>0</v>
      </c>
      <c r="N68" s="361">
        <f>Q68+T68+W68</f>
        <v>0</v>
      </c>
      <c r="O68" s="505">
        <f t="shared" si="22"/>
        <v>0</v>
      </c>
      <c r="P68" s="361">
        <v>0</v>
      </c>
      <c r="Q68" s="361">
        <v>0</v>
      </c>
      <c r="R68" s="361">
        <v>0</v>
      </c>
      <c r="S68" s="361">
        <v>0</v>
      </c>
      <c r="T68" s="361">
        <v>0</v>
      </c>
      <c r="U68" s="361">
        <v>0</v>
      </c>
      <c r="V68" s="361">
        <v>0</v>
      </c>
      <c r="W68" s="361">
        <v>0</v>
      </c>
      <c r="X68" s="498">
        <v>0</v>
      </c>
    </row>
    <row r="69" spans="2:24" ht="39" thickBot="1">
      <c r="B69" s="194" t="s">
        <v>24</v>
      </c>
      <c r="C69" s="195" t="s">
        <v>51</v>
      </c>
      <c r="D69" s="506">
        <v>10</v>
      </c>
      <c r="E69" s="507">
        <v>10</v>
      </c>
      <c r="F69" s="507">
        <v>10</v>
      </c>
      <c r="G69" s="507">
        <v>10</v>
      </c>
      <c r="H69" s="507">
        <v>10</v>
      </c>
      <c r="I69" s="507">
        <v>10</v>
      </c>
      <c r="J69" s="507">
        <v>7386.94</v>
      </c>
      <c r="K69" s="507">
        <v>7582.19</v>
      </c>
      <c r="L69" s="507">
        <v>7582.19</v>
      </c>
      <c r="M69" s="507">
        <f>P69+S69+V69</f>
        <v>2700.7</v>
      </c>
      <c r="N69" s="507">
        <f>Q69+T69+W69</f>
        <v>2700.21</v>
      </c>
      <c r="O69" s="507">
        <f>R69+X69+U69</f>
        <v>2700.21</v>
      </c>
      <c r="P69" s="507">
        <v>2700.7</v>
      </c>
      <c r="Q69" s="507">
        <v>2700.21</v>
      </c>
      <c r="R69" s="507">
        <v>2700.21</v>
      </c>
      <c r="S69" s="507">
        <v>0</v>
      </c>
      <c r="T69" s="508">
        <v>0</v>
      </c>
      <c r="U69" s="507">
        <v>0</v>
      </c>
      <c r="V69" s="507">
        <v>0</v>
      </c>
      <c r="W69" s="507">
        <v>0</v>
      </c>
      <c r="X69" s="509">
        <v>0</v>
      </c>
    </row>
    <row r="70" spans="2:24" ht="21" thickBot="1">
      <c r="B70" s="353">
        <v>611</v>
      </c>
    </row>
    <row r="71" spans="2:24">
      <c r="B71" s="835"/>
      <c r="C71" s="838" t="s">
        <v>30</v>
      </c>
      <c r="D71" s="841" t="s">
        <v>38</v>
      </c>
      <c r="E71" s="842"/>
      <c r="F71" s="841" t="s">
        <v>39</v>
      </c>
      <c r="G71" s="842"/>
      <c r="H71" s="841" t="s">
        <v>37</v>
      </c>
      <c r="I71" s="842"/>
      <c r="J71" s="841" t="s">
        <v>50</v>
      </c>
      <c r="K71" s="842"/>
      <c r="L71" s="845"/>
      <c r="M71" s="841" t="s">
        <v>36</v>
      </c>
      <c r="N71" s="842"/>
      <c r="O71" s="845"/>
      <c r="P71" s="838" t="s">
        <v>32</v>
      </c>
      <c r="Q71" s="838"/>
      <c r="R71" s="838"/>
      <c r="S71" s="838"/>
      <c r="T71" s="838"/>
      <c r="U71" s="838"/>
      <c r="V71" s="838"/>
      <c r="W71" s="849"/>
      <c r="X71" s="850"/>
    </row>
    <row r="72" spans="2:24">
      <c r="B72" s="836"/>
      <c r="C72" s="839"/>
      <c r="D72" s="843"/>
      <c r="E72" s="844"/>
      <c r="F72" s="843"/>
      <c r="G72" s="844"/>
      <c r="H72" s="843"/>
      <c r="I72" s="844"/>
      <c r="J72" s="846"/>
      <c r="K72" s="847"/>
      <c r="L72" s="848"/>
      <c r="M72" s="846"/>
      <c r="N72" s="847"/>
      <c r="O72" s="848"/>
      <c r="P72" s="839" t="s">
        <v>53</v>
      </c>
      <c r="Q72" s="839"/>
      <c r="R72" s="839"/>
      <c r="S72" s="839" t="s">
        <v>54</v>
      </c>
      <c r="T72" s="839"/>
      <c r="U72" s="839"/>
      <c r="V72" s="839" t="s">
        <v>33</v>
      </c>
      <c r="W72" s="839"/>
      <c r="X72" s="851"/>
    </row>
    <row r="73" spans="2:24" ht="51.75" thickBot="1">
      <c r="B73" s="837"/>
      <c r="C73" s="840"/>
      <c r="D73" s="129" t="s">
        <v>47</v>
      </c>
      <c r="E73" s="129" t="s">
        <v>14</v>
      </c>
      <c r="F73" s="129" t="s">
        <v>47</v>
      </c>
      <c r="G73" s="129" t="s">
        <v>14</v>
      </c>
      <c r="H73" s="129" t="s">
        <v>47</v>
      </c>
      <c r="I73" s="129" t="s">
        <v>14</v>
      </c>
      <c r="J73" s="129" t="s">
        <v>48</v>
      </c>
      <c r="K73" s="129" t="s">
        <v>19</v>
      </c>
      <c r="L73" s="129" t="s">
        <v>31</v>
      </c>
      <c r="M73" s="129" t="s">
        <v>48</v>
      </c>
      <c r="N73" s="129" t="s">
        <v>19</v>
      </c>
      <c r="O73" s="129" t="s">
        <v>31</v>
      </c>
      <c r="P73" s="129" t="s">
        <v>48</v>
      </c>
      <c r="Q73" s="129" t="s">
        <v>19</v>
      </c>
      <c r="R73" s="129" t="s">
        <v>31</v>
      </c>
      <c r="S73" s="129" t="s">
        <v>48</v>
      </c>
      <c r="T73" s="129" t="s">
        <v>19</v>
      </c>
      <c r="U73" s="129" t="s">
        <v>31</v>
      </c>
      <c r="V73" s="129" t="s">
        <v>48</v>
      </c>
      <c r="W73" s="129" t="s">
        <v>19</v>
      </c>
      <c r="X73" s="130" t="s">
        <v>31</v>
      </c>
    </row>
    <row r="74" spans="2:24" ht="13.5" thickBot="1">
      <c r="B74" s="191">
        <v>1</v>
      </c>
      <c r="C74" s="132">
        <v>2</v>
      </c>
      <c r="D74" s="132">
        <v>3</v>
      </c>
      <c r="E74" s="132">
        <v>4</v>
      </c>
      <c r="F74" s="132">
        <v>5</v>
      </c>
      <c r="G74" s="132">
        <v>6</v>
      </c>
      <c r="H74" s="132">
        <v>7</v>
      </c>
      <c r="I74" s="132">
        <v>8</v>
      </c>
      <c r="J74" s="132">
        <v>9</v>
      </c>
      <c r="K74" s="132">
        <v>10</v>
      </c>
      <c r="L74" s="132">
        <v>11</v>
      </c>
      <c r="M74" s="132">
        <v>12</v>
      </c>
      <c r="N74" s="132">
        <v>13</v>
      </c>
      <c r="O74" s="132">
        <v>14</v>
      </c>
      <c r="P74" s="132">
        <v>15</v>
      </c>
      <c r="Q74" s="132">
        <v>16</v>
      </c>
      <c r="R74" s="132">
        <v>17</v>
      </c>
      <c r="S74" s="132">
        <v>18</v>
      </c>
      <c r="T74" s="132">
        <v>19</v>
      </c>
      <c r="U74" s="132">
        <v>20</v>
      </c>
      <c r="V74" s="132">
        <v>21</v>
      </c>
      <c r="W74" s="132">
        <v>22</v>
      </c>
      <c r="X74" s="134">
        <v>23</v>
      </c>
    </row>
    <row r="75" spans="2:24" ht="38.25">
      <c r="B75" s="192" t="s">
        <v>1</v>
      </c>
      <c r="C75" s="193" t="s">
        <v>3</v>
      </c>
      <c r="D75" s="442">
        <f t="shared" ref="D75:R75" si="23">D77</f>
        <v>54</v>
      </c>
      <c r="E75" s="442">
        <f t="shared" si="23"/>
        <v>43</v>
      </c>
      <c r="F75" s="442">
        <f t="shared" si="23"/>
        <v>54</v>
      </c>
      <c r="G75" s="442">
        <f t="shared" si="23"/>
        <v>43</v>
      </c>
      <c r="H75" s="442">
        <f t="shared" si="23"/>
        <v>38.53</v>
      </c>
      <c r="I75" s="442">
        <f t="shared" si="23"/>
        <v>28.03</v>
      </c>
      <c r="J75" s="352">
        <f t="shared" si="23"/>
        <v>19616.16</v>
      </c>
      <c r="K75" s="352">
        <f t="shared" si="23"/>
        <v>15918.45</v>
      </c>
      <c r="L75" s="352">
        <f t="shared" si="23"/>
        <v>15918.45</v>
      </c>
      <c r="M75" s="352">
        <f t="shared" si="23"/>
        <v>12627.77</v>
      </c>
      <c r="N75" s="352">
        <f t="shared" si="23"/>
        <v>8887.59</v>
      </c>
      <c r="O75" s="352">
        <f t="shared" si="23"/>
        <v>8887.59</v>
      </c>
      <c r="P75" s="352">
        <f t="shared" si="23"/>
        <v>12627.77</v>
      </c>
      <c r="Q75" s="352">
        <f t="shared" si="23"/>
        <v>8887.59</v>
      </c>
      <c r="R75" s="352">
        <f t="shared" si="23"/>
        <v>8887.59</v>
      </c>
      <c r="S75" s="87">
        <f t="shared" ref="S75:X75" si="24">SUM(S76:S78)</f>
        <v>0</v>
      </c>
      <c r="T75" s="87">
        <f t="shared" si="24"/>
        <v>0</v>
      </c>
      <c r="U75" s="87">
        <f t="shared" si="24"/>
        <v>0</v>
      </c>
      <c r="V75" s="87">
        <f t="shared" si="24"/>
        <v>0</v>
      </c>
      <c r="W75" s="87">
        <f t="shared" si="24"/>
        <v>0</v>
      </c>
      <c r="X75" s="214">
        <f t="shared" si="24"/>
        <v>0</v>
      </c>
    </row>
    <row r="76" spans="2:24" ht="25.5">
      <c r="B76" s="194" t="s">
        <v>20</v>
      </c>
      <c r="C76" s="195" t="s">
        <v>16</v>
      </c>
      <c r="D76" s="351"/>
      <c r="E76" s="351"/>
      <c r="F76" s="351"/>
      <c r="G76" s="351"/>
      <c r="H76" s="351"/>
      <c r="I76" s="351"/>
      <c r="J76" s="346"/>
      <c r="K76" s="346"/>
      <c r="L76" s="346"/>
      <c r="M76" s="346">
        <f t="shared" ref="M76:O78" si="25">P76+S76+V76</f>
        <v>0</v>
      </c>
      <c r="N76" s="346">
        <f t="shared" si="25"/>
        <v>0</v>
      </c>
      <c r="O76" s="346">
        <f t="shared" si="25"/>
        <v>0</v>
      </c>
      <c r="P76" s="346"/>
      <c r="Q76" s="346"/>
      <c r="R76" s="346"/>
      <c r="S76" s="216"/>
      <c r="T76" s="216"/>
      <c r="U76" s="216"/>
      <c r="V76" s="216"/>
      <c r="W76" s="217"/>
      <c r="X76" s="218"/>
    </row>
    <row r="77" spans="2:24" ht="25.5">
      <c r="B77" s="194" t="s">
        <v>21</v>
      </c>
      <c r="C77" s="195" t="s">
        <v>17</v>
      </c>
      <c r="D77" s="351">
        <v>54</v>
      </c>
      <c r="E77" s="351">
        <f>D77-11</f>
        <v>43</v>
      </c>
      <c r="F77" s="351">
        <v>54</v>
      </c>
      <c r="G77" s="351">
        <f>F77-11</f>
        <v>43</v>
      </c>
      <c r="H77" s="351">
        <v>38.53</v>
      </c>
      <c r="I77" s="351">
        <v>28.03</v>
      </c>
      <c r="J77" s="346">
        <f t="shared" ref="J77:Q77" si="26">J79</f>
        <v>19616.16</v>
      </c>
      <c r="K77" s="346">
        <f t="shared" si="26"/>
        <v>15918.45</v>
      </c>
      <c r="L77" s="346">
        <f t="shared" si="26"/>
        <v>15918.45</v>
      </c>
      <c r="M77" s="346">
        <f t="shared" si="26"/>
        <v>12627.77</v>
      </c>
      <c r="N77" s="346">
        <f t="shared" si="26"/>
        <v>8887.59</v>
      </c>
      <c r="O77" s="346">
        <f t="shared" si="26"/>
        <v>8887.59</v>
      </c>
      <c r="P77" s="346">
        <f t="shared" si="26"/>
        <v>12627.77</v>
      </c>
      <c r="Q77" s="346">
        <f t="shared" si="26"/>
        <v>8887.59</v>
      </c>
      <c r="R77" s="346">
        <f>R79</f>
        <v>8887.59</v>
      </c>
      <c r="S77" s="216">
        <f t="shared" ref="S77" si="27">S79</f>
        <v>0</v>
      </c>
      <c r="T77" s="216">
        <v>0</v>
      </c>
      <c r="U77" s="216">
        <v>0</v>
      </c>
      <c r="V77" s="216">
        <v>0</v>
      </c>
      <c r="W77" s="216">
        <v>0</v>
      </c>
      <c r="X77" s="216">
        <v>0</v>
      </c>
    </row>
    <row r="78" spans="2:24" ht="25.5">
      <c r="B78" s="194" t="s">
        <v>22</v>
      </c>
      <c r="C78" s="195" t="s">
        <v>18</v>
      </c>
      <c r="D78" s="351"/>
      <c r="E78" s="351"/>
      <c r="F78" s="351"/>
      <c r="G78" s="351"/>
      <c r="H78" s="351"/>
      <c r="I78" s="351"/>
      <c r="J78" s="346"/>
      <c r="K78" s="346"/>
      <c r="L78" s="346"/>
      <c r="M78" s="346">
        <f t="shared" si="25"/>
        <v>0</v>
      </c>
      <c r="N78" s="346">
        <f t="shared" si="25"/>
        <v>0</v>
      </c>
      <c r="O78" s="346">
        <f t="shared" si="25"/>
        <v>0</v>
      </c>
      <c r="P78" s="346"/>
      <c r="Q78" s="346"/>
      <c r="R78" s="346"/>
      <c r="S78" s="216"/>
      <c r="T78" s="216"/>
      <c r="U78" s="216"/>
      <c r="V78" s="216"/>
      <c r="W78" s="217"/>
      <c r="X78" s="218"/>
    </row>
    <row r="79" spans="2:24" s="36" customFormat="1" ht="38.25">
      <c r="B79" s="196" t="s">
        <v>2</v>
      </c>
      <c r="C79" s="197" t="s">
        <v>34</v>
      </c>
      <c r="D79" s="351">
        <f>SUM(D80:D83)</f>
        <v>54</v>
      </c>
      <c r="E79" s="351">
        <f>SUM(E80:E83)</f>
        <v>43</v>
      </c>
      <c r="F79" s="351">
        <f>SUM(F80:F83)</f>
        <v>54</v>
      </c>
      <c r="G79" s="351">
        <f>SUM(G80:G83)</f>
        <v>43</v>
      </c>
      <c r="H79" s="351">
        <f>SUM(H80:H83)</f>
        <v>38.53</v>
      </c>
      <c r="I79" s="351">
        <v>28.03</v>
      </c>
      <c r="J79" s="346">
        <f>J81</f>
        <v>19616.16</v>
      </c>
      <c r="K79" s="346">
        <f t="shared" ref="K79:R79" si="28">K81</f>
        <v>15918.45</v>
      </c>
      <c r="L79" s="346">
        <f>L81</f>
        <v>15918.45</v>
      </c>
      <c r="M79" s="346">
        <f t="shared" si="28"/>
        <v>12627.77</v>
      </c>
      <c r="N79" s="346">
        <f>N81</f>
        <v>8887.59</v>
      </c>
      <c r="O79" s="346">
        <f t="shared" si="28"/>
        <v>8887.59</v>
      </c>
      <c r="P79" s="346">
        <f t="shared" si="28"/>
        <v>12627.77</v>
      </c>
      <c r="Q79" s="346">
        <f t="shared" si="28"/>
        <v>8887.59</v>
      </c>
      <c r="R79" s="346">
        <f t="shared" si="28"/>
        <v>8887.59</v>
      </c>
      <c r="S79" s="86">
        <f t="shared" ref="S79:X79" si="29">S81</f>
        <v>0</v>
      </c>
      <c r="T79" s="86">
        <f t="shared" si="29"/>
        <v>0</v>
      </c>
      <c r="U79" s="86">
        <f t="shared" si="29"/>
        <v>0</v>
      </c>
      <c r="V79" s="86">
        <f t="shared" si="29"/>
        <v>0</v>
      </c>
      <c r="W79" s="86">
        <f t="shared" si="29"/>
        <v>0</v>
      </c>
      <c r="X79" s="86">
        <f t="shared" si="29"/>
        <v>0</v>
      </c>
    </row>
    <row r="80" spans="2:24" ht="25.5">
      <c r="B80" s="194" t="s">
        <v>20</v>
      </c>
      <c r="C80" s="195" t="s">
        <v>4</v>
      </c>
      <c r="D80" s="351"/>
      <c r="E80" s="351"/>
      <c r="F80" s="351"/>
      <c r="G80" s="351"/>
      <c r="H80" s="351"/>
      <c r="I80" s="351"/>
      <c r="J80" s="346"/>
      <c r="K80" s="346"/>
      <c r="L80" s="346"/>
      <c r="M80" s="346">
        <f t="shared" ref="M80:O80" si="30">P80+S80+V80</f>
        <v>0</v>
      </c>
      <c r="N80" s="346">
        <f t="shared" si="30"/>
        <v>0</v>
      </c>
      <c r="O80" s="346">
        <f t="shared" si="30"/>
        <v>0</v>
      </c>
      <c r="P80" s="346"/>
      <c r="Q80" s="346"/>
      <c r="R80" s="346"/>
      <c r="S80" s="216"/>
      <c r="T80" s="216"/>
      <c r="U80" s="216"/>
      <c r="V80" s="216"/>
      <c r="W80" s="217"/>
      <c r="X80" s="218"/>
    </row>
    <row r="81" spans="2:24" ht="38.25">
      <c r="B81" s="194" t="s">
        <v>21</v>
      </c>
      <c r="C81" s="195" t="s">
        <v>5</v>
      </c>
      <c r="D81" s="351">
        <v>54</v>
      </c>
      <c r="E81" s="351">
        <v>43</v>
      </c>
      <c r="F81" s="351">
        <v>54</v>
      </c>
      <c r="G81" s="351">
        <v>43</v>
      </c>
      <c r="H81" s="351">
        <v>38.53</v>
      </c>
      <c r="I81" s="351">
        <v>28.03</v>
      </c>
      <c r="J81" s="352">
        <v>19616.16</v>
      </c>
      <c r="K81" s="352">
        <f>15899.42+19.03</f>
        <v>15918.45</v>
      </c>
      <c r="L81" s="352">
        <f>15899.42+19.03</f>
        <v>15918.45</v>
      </c>
      <c r="M81" s="352">
        <f>P81+S81+V81</f>
        <v>12627.77</v>
      </c>
      <c r="N81" s="352">
        <f>Q81+T81+W81</f>
        <v>8887.59</v>
      </c>
      <c r="O81" s="352">
        <f>R81+U81+X81</f>
        <v>8887.59</v>
      </c>
      <c r="P81" s="352">
        <v>12627.77</v>
      </c>
      <c r="Q81" s="352">
        <v>8887.59</v>
      </c>
      <c r="R81" s="352">
        <v>8887.59</v>
      </c>
      <c r="S81" s="216">
        <f t="shared" ref="S81:V81" si="31">S83</f>
        <v>0</v>
      </c>
      <c r="T81" s="216">
        <v>0</v>
      </c>
      <c r="U81" s="216">
        <v>0</v>
      </c>
      <c r="V81" s="216">
        <f t="shared" si="31"/>
        <v>0</v>
      </c>
      <c r="W81" s="216">
        <v>0</v>
      </c>
      <c r="X81" s="216">
        <v>0</v>
      </c>
    </row>
    <row r="82" spans="2:24" ht="38.25">
      <c r="B82" s="194" t="s">
        <v>22</v>
      </c>
      <c r="C82" s="195" t="s">
        <v>6</v>
      </c>
      <c r="D82" s="215"/>
      <c r="E82" s="215"/>
      <c r="F82" s="215"/>
      <c r="G82" s="215"/>
      <c r="H82" s="215"/>
      <c r="I82" s="215"/>
      <c r="J82" s="216"/>
      <c r="K82" s="216"/>
      <c r="L82" s="216"/>
      <c r="M82" s="57">
        <f t="shared" ref="M82:O83" si="32">P82+S82+V82</f>
        <v>0</v>
      </c>
      <c r="N82" s="57">
        <f t="shared" si="32"/>
        <v>0</v>
      </c>
      <c r="O82" s="57">
        <f t="shared" si="32"/>
        <v>0</v>
      </c>
      <c r="P82" s="216"/>
      <c r="Q82" s="216"/>
      <c r="R82" s="216"/>
      <c r="S82" s="216"/>
      <c r="T82" s="216"/>
      <c r="U82" s="216"/>
      <c r="V82" s="216"/>
      <c r="W82" s="217"/>
      <c r="X82" s="218"/>
    </row>
    <row r="83" spans="2:24" ht="63.75">
      <c r="B83" s="194" t="s">
        <v>23</v>
      </c>
      <c r="C83" s="195" t="s">
        <v>7</v>
      </c>
      <c r="D83" s="215"/>
      <c r="E83" s="215"/>
      <c r="F83" s="215"/>
      <c r="G83" s="215"/>
      <c r="H83" s="215"/>
      <c r="I83" s="215"/>
      <c r="J83" s="216"/>
      <c r="K83" s="216"/>
      <c r="L83" s="216"/>
      <c r="M83" s="57">
        <f t="shared" si="32"/>
        <v>0</v>
      </c>
      <c r="N83" s="57">
        <f t="shared" si="32"/>
        <v>0</v>
      </c>
      <c r="O83" s="57">
        <f t="shared" si="32"/>
        <v>0</v>
      </c>
      <c r="P83" s="216"/>
      <c r="Q83" s="216"/>
      <c r="R83" s="216"/>
      <c r="S83" s="216"/>
      <c r="T83" s="216"/>
      <c r="U83" s="216"/>
      <c r="V83" s="216"/>
      <c r="W83" s="217"/>
      <c r="X83" s="218"/>
    </row>
    <row r="84" spans="2:24" ht="38.25">
      <c r="B84" s="194" t="s">
        <v>24</v>
      </c>
      <c r="C84" s="195" t="s">
        <v>51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88"/>
      <c r="R84" s="57">
        <v>0</v>
      </c>
      <c r="S84" s="215"/>
      <c r="T84" s="215"/>
      <c r="U84" s="215"/>
      <c r="V84" s="215"/>
      <c r="W84" s="219"/>
      <c r="X84" s="220"/>
    </row>
    <row r="86" spans="2:24" s="227" customFormat="1">
      <c r="D86" s="227">
        <f>D75-D79</f>
        <v>0</v>
      </c>
      <c r="E86" s="227">
        <f>E75-E79</f>
        <v>0</v>
      </c>
      <c r="F86" s="227">
        <f t="shared" ref="F86:X86" si="33">F75-F79</f>
        <v>0</v>
      </c>
      <c r="G86" s="227">
        <f t="shared" si="33"/>
        <v>0</v>
      </c>
      <c r="H86" s="227">
        <f t="shared" si="33"/>
        <v>0</v>
      </c>
      <c r="I86" s="227">
        <f t="shared" si="33"/>
        <v>0</v>
      </c>
      <c r="J86" s="227">
        <f t="shared" si="33"/>
        <v>0</v>
      </c>
      <c r="K86" s="227">
        <f t="shared" si="33"/>
        <v>0</v>
      </c>
      <c r="L86" s="227">
        <f t="shared" si="33"/>
        <v>0</v>
      </c>
      <c r="M86" s="227">
        <f t="shared" si="33"/>
        <v>0</v>
      </c>
      <c r="N86" s="227">
        <f t="shared" si="33"/>
        <v>0</v>
      </c>
      <c r="O86" s="227">
        <f t="shared" si="33"/>
        <v>0</v>
      </c>
      <c r="P86" s="227">
        <f t="shared" si="33"/>
        <v>0</v>
      </c>
      <c r="Q86" s="227">
        <f t="shared" si="33"/>
        <v>0</v>
      </c>
      <c r="R86" s="227">
        <f t="shared" si="33"/>
        <v>0</v>
      </c>
      <c r="S86" s="227">
        <f t="shared" si="33"/>
        <v>0</v>
      </c>
      <c r="T86" s="227">
        <f t="shared" si="33"/>
        <v>0</v>
      </c>
      <c r="U86" s="227">
        <f t="shared" si="33"/>
        <v>0</v>
      </c>
      <c r="V86" s="227">
        <f t="shared" si="33"/>
        <v>0</v>
      </c>
      <c r="W86" s="227">
        <f t="shared" si="33"/>
        <v>0</v>
      </c>
      <c r="X86" s="227">
        <f t="shared" si="33"/>
        <v>0</v>
      </c>
    </row>
  </sheetData>
  <mergeCells count="57">
    <mergeCell ref="B30:V30"/>
    <mergeCell ref="P15:X15"/>
    <mergeCell ref="M15:O16"/>
    <mergeCell ref="V16:X16"/>
    <mergeCell ref="B12:X12"/>
    <mergeCell ref="B15:B17"/>
    <mergeCell ref="J15:L16"/>
    <mergeCell ref="B13:X13"/>
    <mergeCell ref="C15:C17"/>
    <mergeCell ref="D15:E16"/>
    <mergeCell ref="S1:X1"/>
    <mergeCell ref="P16:R16"/>
    <mergeCell ref="H15:I16"/>
    <mergeCell ref="R3:X3"/>
    <mergeCell ref="R4:X4"/>
    <mergeCell ref="R5:X5"/>
    <mergeCell ref="R6:X6"/>
    <mergeCell ref="R7:X7"/>
    <mergeCell ref="B8:X8"/>
    <mergeCell ref="B9:X9"/>
    <mergeCell ref="B10:X10"/>
    <mergeCell ref="B11:X11"/>
    <mergeCell ref="F15:G16"/>
    <mergeCell ref="S16:U16"/>
    <mergeCell ref="B40:B42"/>
    <mergeCell ref="C40:C42"/>
    <mergeCell ref="D40:E41"/>
    <mergeCell ref="F40:G41"/>
    <mergeCell ref="H40:I41"/>
    <mergeCell ref="J40:L41"/>
    <mergeCell ref="M40:O41"/>
    <mergeCell ref="P40:X40"/>
    <mergeCell ref="P41:R41"/>
    <mergeCell ref="S41:U41"/>
    <mergeCell ref="V41:X41"/>
    <mergeCell ref="B56:B58"/>
    <mergeCell ref="C56:C58"/>
    <mergeCell ref="D56:E57"/>
    <mergeCell ref="F56:G57"/>
    <mergeCell ref="H56:I57"/>
    <mergeCell ref="J71:L72"/>
    <mergeCell ref="J56:L57"/>
    <mergeCell ref="M56:O57"/>
    <mergeCell ref="P56:X56"/>
    <mergeCell ref="P57:R57"/>
    <mergeCell ref="S57:U57"/>
    <mergeCell ref="V57:X57"/>
    <mergeCell ref="M71:O72"/>
    <mergeCell ref="P71:X71"/>
    <mergeCell ref="P72:R72"/>
    <mergeCell ref="S72:U72"/>
    <mergeCell ref="V72:X72"/>
    <mergeCell ref="B71:B73"/>
    <mergeCell ref="C71:C73"/>
    <mergeCell ref="D71:E72"/>
    <mergeCell ref="F71:G72"/>
    <mergeCell ref="H71:I72"/>
  </mergeCells>
  <phoneticPr fontId="2" type="noConversion"/>
  <pageMargins left="0.39370078740157483" right="0.39370078740157483" top="1.3779527559055118" bottom="0.39370078740157483" header="0.74803149606299213" footer="0.19685039370078741"/>
  <pageSetup paperSize="9" scale="3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X34"/>
  <sheetViews>
    <sheetView view="pageBreakPreview" topLeftCell="A19" zoomScale="60" zoomScaleNormal="100" workbookViewId="0">
      <selection activeCell="P24" sqref="P24"/>
    </sheetView>
  </sheetViews>
  <sheetFormatPr defaultRowHeight="12.75"/>
  <cols>
    <col min="1" max="1" width="3.5703125" style="9" customWidth="1"/>
    <col min="2" max="2" width="5.140625" style="9" customWidth="1"/>
    <col min="3" max="3" width="20.140625" style="9" customWidth="1"/>
    <col min="4" max="4" width="11.140625" style="9" customWidth="1"/>
    <col min="5" max="5" width="9.7109375" style="9" customWidth="1"/>
    <col min="6" max="6" width="12.140625" style="9" customWidth="1"/>
    <col min="7" max="7" width="11.7109375" style="9" customWidth="1"/>
    <col min="8" max="8" width="12.28515625" style="9" customWidth="1"/>
    <col min="9" max="9" width="11.7109375" style="9" customWidth="1"/>
    <col min="10" max="10" width="14.5703125" style="9" customWidth="1"/>
    <col min="11" max="11" width="14.42578125" style="9" customWidth="1"/>
    <col min="12" max="12" width="15.140625" style="9" customWidth="1"/>
    <col min="13" max="13" width="14.85546875" style="9" customWidth="1"/>
    <col min="14" max="14" width="15.140625" style="9" customWidth="1"/>
    <col min="15" max="15" width="15.85546875" style="9" customWidth="1"/>
    <col min="16" max="16" width="14.85546875" style="9" customWidth="1"/>
    <col min="17" max="17" width="14.42578125" style="9" customWidth="1"/>
    <col min="18" max="18" width="16" style="9" customWidth="1"/>
    <col min="19" max="19" width="10.7109375" style="9" customWidth="1"/>
    <col min="20" max="20" width="14.42578125" style="9" customWidth="1"/>
    <col min="21" max="21" width="13.28515625" style="9" customWidth="1"/>
    <col min="22" max="22" width="13.7109375" style="9" customWidth="1"/>
    <col min="23" max="23" width="14" style="9" customWidth="1"/>
    <col min="24" max="24" width="14.28515625" style="9" customWidth="1"/>
    <col min="25" max="16384" width="9.140625" style="9"/>
  </cols>
  <sheetData>
    <row r="1" spans="2:24" ht="38.25">
      <c r="R1" s="852" t="s">
        <v>44</v>
      </c>
      <c r="S1" s="852"/>
      <c r="T1" s="852"/>
      <c r="U1" s="852"/>
      <c r="V1" s="852"/>
      <c r="W1" s="852"/>
      <c r="X1" s="852"/>
    </row>
    <row r="2" spans="2:24" ht="34.5" customHeight="1">
      <c r="R2" s="18"/>
      <c r="S2" s="19"/>
      <c r="T2" s="19"/>
      <c r="U2" s="18"/>
      <c r="V2" s="18"/>
      <c r="W2" s="18"/>
    </row>
    <row r="3" spans="2:24" ht="23.25">
      <c r="B3" s="20"/>
      <c r="F3" s="370"/>
      <c r="R3" s="858" t="s">
        <v>75</v>
      </c>
      <c r="S3" s="858"/>
      <c r="T3" s="858"/>
      <c r="U3" s="858"/>
      <c r="V3" s="858"/>
      <c r="W3" s="858"/>
      <c r="X3" s="858"/>
    </row>
    <row r="4" spans="2:24" ht="23.25" customHeight="1">
      <c r="B4" s="20"/>
      <c r="C4" s="22"/>
      <c r="F4" s="370"/>
      <c r="R4" s="859" t="s">
        <v>80</v>
      </c>
      <c r="S4" s="858"/>
      <c r="T4" s="858"/>
      <c r="U4" s="858"/>
      <c r="V4" s="858"/>
      <c r="W4" s="858"/>
      <c r="X4" s="858"/>
    </row>
    <row r="5" spans="2:24" ht="23.25" customHeight="1">
      <c r="B5" s="20"/>
      <c r="C5" s="22"/>
      <c r="F5" s="370"/>
      <c r="R5" s="859" t="s">
        <v>81</v>
      </c>
      <c r="S5" s="859"/>
      <c r="T5" s="859"/>
      <c r="U5" s="859"/>
      <c r="V5" s="859"/>
      <c r="W5" s="859"/>
      <c r="X5" s="859"/>
    </row>
    <row r="6" spans="2:24" ht="23.25" customHeight="1">
      <c r="B6" s="20"/>
      <c r="C6" s="22"/>
      <c r="F6" s="370"/>
      <c r="R6" s="859" t="s">
        <v>82</v>
      </c>
      <c r="S6" s="859"/>
      <c r="T6" s="859"/>
      <c r="U6" s="859"/>
      <c r="V6" s="859"/>
      <c r="W6" s="859"/>
      <c r="X6" s="859"/>
    </row>
    <row r="7" spans="2:24" ht="23.25" customHeight="1">
      <c r="B7" s="20"/>
      <c r="C7" s="22"/>
      <c r="F7" s="370"/>
      <c r="R7" s="859" t="s">
        <v>78</v>
      </c>
      <c r="S7" s="859"/>
      <c r="T7" s="859"/>
      <c r="U7" s="859"/>
      <c r="V7" s="859"/>
      <c r="W7" s="859"/>
      <c r="X7" s="859"/>
    </row>
    <row r="8" spans="2:24" ht="38.25">
      <c r="B8" s="852" t="s">
        <v>41</v>
      </c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  <c r="T8" s="852"/>
      <c r="U8" s="852"/>
      <c r="V8" s="852"/>
      <c r="W8" s="852"/>
      <c r="X8" s="852"/>
    </row>
    <row r="9" spans="2:24" ht="35.25" customHeight="1">
      <c r="B9" s="897" t="s">
        <v>86</v>
      </c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</row>
    <row r="10" spans="2:24" ht="36.75" customHeight="1">
      <c r="B10" s="897" t="s">
        <v>88</v>
      </c>
      <c r="C10" s="897"/>
      <c r="D10" s="897"/>
      <c r="E10" s="897"/>
      <c r="F10" s="897"/>
      <c r="G10" s="897"/>
      <c r="H10" s="897"/>
      <c r="I10" s="897"/>
      <c r="J10" s="897"/>
      <c r="K10" s="897"/>
      <c r="L10" s="897"/>
      <c r="M10" s="897"/>
      <c r="N10" s="897"/>
      <c r="O10" s="897"/>
      <c r="P10" s="897"/>
      <c r="Q10" s="897"/>
      <c r="R10" s="897"/>
      <c r="S10" s="897"/>
      <c r="T10" s="897"/>
      <c r="U10" s="897"/>
      <c r="V10" s="897"/>
      <c r="W10" s="897"/>
      <c r="X10" s="897"/>
    </row>
    <row r="11" spans="2:24" ht="37.5">
      <c r="B11" s="898" t="s">
        <v>124</v>
      </c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</row>
    <row r="12" spans="2:24" ht="30.75" customHeight="1">
      <c r="B12" s="860" t="s">
        <v>98</v>
      </c>
      <c r="C12" s="871"/>
      <c r="D12" s="871"/>
      <c r="E12" s="871"/>
      <c r="F12" s="871"/>
      <c r="G12" s="871"/>
      <c r="H12" s="871"/>
      <c r="I12" s="871"/>
      <c r="J12" s="871"/>
      <c r="K12" s="871"/>
      <c r="L12" s="871"/>
      <c r="M12" s="871"/>
      <c r="N12" s="871"/>
      <c r="O12" s="871"/>
      <c r="P12" s="871"/>
      <c r="Q12" s="871"/>
      <c r="R12" s="871"/>
      <c r="S12" s="871"/>
      <c r="T12" s="871"/>
      <c r="U12" s="871"/>
      <c r="V12" s="871"/>
      <c r="W12" s="871"/>
      <c r="X12" s="871"/>
    </row>
    <row r="15" spans="2:24" ht="23.25">
      <c r="B15" s="876" t="s">
        <v>101</v>
      </c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</row>
    <row r="16" spans="2:24">
      <c r="B16" s="877"/>
      <c r="C16" s="877"/>
      <c r="D16" s="877"/>
      <c r="E16" s="877"/>
      <c r="F16" s="877"/>
      <c r="G16" s="877"/>
      <c r="H16" s="877"/>
      <c r="I16" s="877"/>
      <c r="J16" s="877"/>
      <c r="K16" s="877"/>
      <c r="L16" s="877"/>
      <c r="M16" s="877"/>
      <c r="N16" s="877"/>
      <c r="O16" s="877"/>
      <c r="P16" s="877"/>
      <c r="Q16" s="877"/>
      <c r="R16" s="877"/>
      <c r="S16" s="877"/>
      <c r="T16" s="877"/>
      <c r="U16" s="877"/>
      <c r="V16" s="877"/>
      <c r="W16" s="877"/>
      <c r="X16" s="877"/>
    </row>
    <row r="17" spans="2:24" ht="13.5" thickBot="1">
      <c r="B17" s="20"/>
      <c r="C17" s="304"/>
      <c r="D17" s="304"/>
      <c r="E17" s="304"/>
      <c r="F17" s="370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</row>
    <row r="18" spans="2:24">
      <c r="B18" s="878"/>
      <c r="C18" s="881" t="s">
        <v>30</v>
      </c>
      <c r="D18" s="884" t="s">
        <v>38</v>
      </c>
      <c r="E18" s="885"/>
      <c r="F18" s="884" t="s">
        <v>39</v>
      </c>
      <c r="G18" s="885"/>
      <c r="H18" s="884" t="s">
        <v>37</v>
      </c>
      <c r="I18" s="885"/>
      <c r="J18" s="884" t="s">
        <v>50</v>
      </c>
      <c r="K18" s="885"/>
      <c r="L18" s="888"/>
      <c r="M18" s="884" t="s">
        <v>36</v>
      </c>
      <c r="N18" s="885"/>
      <c r="O18" s="888"/>
      <c r="P18" s="892" t="s">
        <v>32</v>
      </c>
      <c r="Q18" s="892"/>
      <c r="R18" s="892"/>
      <c r="S18" s="892"/>
      <c r="T18" s="892"/>
      <c r="U18" s="892"/>
      <c r="V18" s="892"/>
      <c r="W18" s="893"/>
      <c r="X18" s="894"/>
    </row>
    <row r="19" spans="2:24">
      <c r="B19" s="879"/>
      <c r="C19" s="882"/>
      <c r="D19" s="886"/>
      <c r="E19" s="887"/>
      <c r="F19" s="886"/>
      <c r="G19" s="887"/>
      <c r="H19" s="886"/>
      <c r="I19" s="887"/>
      <c r="J19" s="889"/>
      <c r="K19" s="890"/>
      <c r="L19" s="891"/>
      <c r="M19" s="889"/>
      <c r="N19" s="890"/>
      <c r="O19" s="891"/>
      <c r="P19" s="895" t="s">
        <v>53</v>
      </c>
      <c r="Q19" s="895"/>
      <c r="R19" s="895"/>
      <c r="S19" s="895" t="s">
        <v>54</v>
      </c>
      <c r="T19" s="895"/>
      <c r="U19" s="895"/>
      <c r="V19" s="895" t="s">
        <v>33</v>
      </c>
      <c r="W19" s="895"/>
      <c r="X19" s="896"/>
    </row>
    <row r="20" spans="2:24" ht="48.75" thickBot="1">
      <c r="B20" s="880"/>
      <c r="C20" s="883"/>
      <c r="D20" s="371" t="s">
        <v>111</v>
      </c>
      <c r="E20" s="371" t="s">
        <v>14</v>
      </c>
      <c r="F20" s="371" t="s">
        <v>111</v>
      </c>
      <c r="G20" s="371" t="s">
        <v>14</v>
      </c>
      <c r="H20" s="371" t="s">
        <v>111</v>
      </c>
      <c r="I20" s="371" t="s">
        <v>14</v>
      </c>
      <c r="J20" s="371" t="s">
        <v>112</v>
      </c>
      <c r="K20" s="371" t="s">
        <v>19</v>
      </c>
      <c r="L20" s="371" t="s">
        <v>31</v>
      </c>
      <c r="M20" s="371" t="s">
        <v>102</v>
      </c>
      <c r="N20" s="371" t="s">
        <v>19</v>
      </c>
      <c r="O20" s="371" t="s">
        <v>31</v>
      </c>
      <c r="P20" s="371" t="s">
        <v>112</v>
      </c>
      <c r="Q20" s="371" t="s">
        <v>19</v>
      </c>
      <c r="R20" s="371" t="s">
        <v>31</v>
      </c>
      <c r="S20" s="371" t="s">
        <v>112</v>
      </c>
      <c r="T20" s="371" t="s">
        <v>19</v>
      </c>
      <c r="U20" s="371" t="s">
        <v>31</v>
      </c>
      <c r="V20" s="371" t="s">
        <v>112</v>
      </c>
      <c r="W20" s="371" t="s">
        <v>19</v>
      </c>
      <c r="X20" s="305" t="s">
        <v>31</v>
      </c>
    </row>
    <row r="21" spans="2:24" ht="13.5" thickBot="1">
      <c r="B21" s="17">
        <v>1</v>
      </c>
      <c r="C21" s="25">
        <v>2</v>
      </c>
      <c r="D21" s="25">
        <v>3</v>
      </c>
      <c r="E21" s="26">
        <v>4</v>
      </c>
      <c r="F21" s="25">
        <v>5</v>
      </c>
      <c r="G21" s="25">
        <v>6</v>
      </c>
      <c r="H21" s="26">
        <v>7</v>
      </c>
      <c r="I21" s="25">
        <v>8</v>
      </c>
      <c r="J21" s="25">
        <v>9</v>
      </c>
      <c r="K21" s="26">
        <v>10</v>
      </c>
      <c r="L21" s="25">
        <v>11</v>
      </c>
      <c r="M21" s="25">
        <v>12</v>
      </c>
      <c r="N21" s="26">
        <v>13</v>
      </c>
      <c r="O21" s="25">
        <v>14</v>
      </c>
      <c r="P21" s="25">
        <v>15</v>
      </c>
      <c r="Q21" s="26">
        <v>16</v>
      </c>
      <c r="R21" s="25">
        <v>17</v>
      </c>
      <c r="S21" s="25">
        <v>18</v>
      </c>
      <c r="T21" s="26">
        <v>19</v>
      </c>
      <c r="U21" s="25">
        <v>20</v>
      </c>
      <c r="V21" s="25">
        <v>21</v>
      </c>
      <c r="W21" s="26">
        <v>22</v>
      </c>
      <c r="X21" s="27">
        <v>23</v>
      </c>
    </row>
    <row r="22" spans="2:24" ht="45" customHeight="1" thickBot="1">
      <c r="B22" s="513" t="s">
        <v>1</v>
      </c>
      <c r="C22" s="514" t="s">
        <v>3</v>
      </c>
      <c r="D22" s="521">
        <f t="shared" ref="D22:R22" si="0">SUM(D23:D25)</f>
        <v>628.5</v>
      </c>
      <c r="E22" s="521">
        <f t="shared" si="0"/>
        <v>628.5</v>
      </c>
      <c r="F22" s="521">
        <f t="shared" si="0"/>
        <v>628.5</v>
      </c>
      <c r="G22" s="521">
        <f t="shared" si="0"/>
        <v>628.5</v>
      </c>
      <c r="H22" s="521">
        <f t="shared" si="0"/>
        <v>491.9</v>
      </c>
      <c r="I22" s="521">
        <f t="shared" si="0"/>
        <v>479.1</v>
      </c>
      <c r="J22" s="522">
        <f t="shared" si="0"/>
        <v>332238.21000000002</v>
      </c>
      <c r="K22" s="522">
        <f t="shared" si="0"/>
        <v>341886.39999999997</v>
      </c>
      <c r="L22" s="522">
        <f t="shared" si="0"/>
        <v>340521.38</v>
      </c>
      <c r="M22" s="522">
        <f t="shared" si="0"/>
        <v>166594.65000000002</v>
      </c>
      <c r="N22" s="522">
        <f t="shared" si="0"/>
        <v>160998.16999999998</v>
      </c>
      <c r="O22" s="522">
        <f>SUM(O23:O25)</f>
        <v>160998.16999999998</v>
      </c>
      <c r="P22" s="522">
        <f t="shared" si="0"/>
        <v>148327.67000000001</v>
      </c>
      <c r="Q22" s="522">
        <f t="shared" si="0"/>
        <v>150214.85</v>
      </c>
      <c r="R22" s="522">
        <f t="shared" si="0"/>
        <v>150214.85</v>
      </c>
      <c r="S22" s="522">
        <v>0</v>
      </c>
      <c r="T22" s="522">
        <f>SUM(T23:T25)</f>
        <v>0</v>
      </c>
      <c r="U22" s="522">
        <f>SUM(U23:U25)</f>
        <v>0</v>
      </c>
      <c r="V22" s="522">
        <f>V26</f>
        <v>18266.98</v>
      </c>
      <c r="W22" s="522">
        <f>SUM(W23:W25)</f>
        <v>10783.32</v>
      </c>
      <c r="X22" s="523">
        <f>SUM(X23:X25)</f>
        <v>10783.32</v>
      </c>
    </row>
    <row r="23" spans="2:24" ht="45" customHeight="1" thickBot="1">
      <c r="B23" s="515" t="s">
        <v>20</v>
      </c>
      <c r="C23" s="516" t="s">
        <v>16</v>
      </c>
      <c r="D23" s="524">
        <v>0</v>
      </c>
      <c r="E23" s="524">
        <v>0</v>
      </c>
      <c r="F23" s="524">
        <v>0</v>
      </c>
      <c r="G23" s="524">
        <v>0</v>
      </c>
      <c r="H23" s="524">
        <v>0</v>
      </c>
      <c r="I23" s="524">
        <v>0</v>
      </c>
      <c r="J23" s="525">
        <v>0</v>
      </c>
      <c r="K23" s="525">
        <v>0</v>
      </c>
      <c r="L23" s="525">
        <v>0</v>
      </c>
      <c r="M23" s="525">
        <f>P23+S23+V23</f>
        <v>0</v>
      </c>
      <c r="N23" s="525">
        <f>Q23+T23+W23</f>
        <v>0</v>
      </c>
      <c r="O23" s="525">
        <f>R23+U23+X23</f>
        <v>0</v>
      </c>
      <c r="P23" s="525">
        <f t="shared" ref="P23:X23" si="1">S23+V23+Y23</f>
        <v>0</v>
      </c>
      <c r="Q23" s="525">
        <f t="shared" si="1"/>
        <v>0</v>
      </c>
      <c r="R23" s="525">
        <f t="shared" si="1"/>
        <v>0</v>
      </c>
      <c r="S23" s="526">
        <v>0</v>
      </c>
      <c r="T23" s="526">
        <v>0</v>
      </c>
      <c r="U23" s="526">
        <v>0</v>
      </c>
      <c r="V23" s="525">
        <f t="shared" si="1"/>
        <v>0</v>
      </c>
      <c r="W23" s="525">
        <f t="shared" si="1"/>
        <v>0</v>
      </c>
      <c r="X23" s="527">
        <f t="shared" si="1"/>
        <v>0</v>
      </c>
    </row>
    <row r="24" spans="2:24" ht="45" customHeight="1" thickBot="1">
      <c r="B24" s="29" t="s">
        <v>21</v>
      </c>
      <c r="C24" s="15" t="s">
        <v>17</v>
      </c>
      <c r="D24" s="528">
        <f t="shared" ref="D24:I24" si="2">D26-D25</f>
        <v>510.5</v>
      </c>
      <c r="E24" s="528">
        <f t="shared" si="2"/>
        <v>510.5</v>
      </c>
      <c r="F24" s="528">
        <f t="shared" si="2"/>
        <v>510.5</v>
      </c>
      <c r="G24" s="528">
        <f t="shared" si="2"/>
        <v>510.5</v>
      </c>
      <c r="H24" s="528">
        <f t="shared" si="2"/>
        <v>385.29999999999995</v>
      </c>
      <c r="I24" s="528">
        <f t="shared" si="2"/>
        <v>376.3</v>
      </c>
      <c r="J24" s="529">
        <f>J26-J25</f>
        <v>203919.82</v>
      </c>
      <c r="K24" s="529">
        <f>K26-K25</f>
        <v>219434.79999999996</v>
      </c>
      <c r="L24" s="529">
        <f>L26-L25</f>
        <v>219351.76</v>
      </c>
      <c r="M24" s="529">
        <f>P24+S24+V24</f>
        <v>123526.25000000001</v>
      </c>
      <c r="N24" s="529">
        <f>N26-N25</f>
        <v>123496.88999999998</v>
      </c>
      <c r="O24" s="529">
        <f>O26-O25</f>
        <v>123496.88999999998</v>
      </c>
      <c r="P24" s="530">
        <f>P26-P25</f>
        <v>122309.27000000002</v>
      </c>
      <c r="Q24" s="529">
        <f>Q26-Q25</f>
        <v>122852.81</v>
      </c>
      <c r="R24" s="529">
        <f>R26-R25</f>
        <v>122852.81</v>
      </c>
      <c r="S24" s="526">
        <v>0</v>
      </c>
      <c r="T24" s="526">
        <f>T26-T25</f>
        <v>0</v>
      </c>
      <c r="U24" s="526">
        <f>U26-U25</f>
        <v>0</v>
      </c>
      <c r="V24" s="530">
        <f>V26-V25</f>
        <v>1216.9799999999996</v>
      </c>
      <c r="W24" s="529">
        <f>W26-W25</f>
        <v>644.07999999999993</v>
      </c>
      <c r="X24" s="531">
        <f>X26-X25</f>
        <v>644.07999999999993</v>
      </c>
    </row>
    <row r="25" spans="2:24" ht="45" customHeight="1" thickBot="1">
      <c r="B25" s="517" t="s">
        <v>22</v>
      </c>
      <c r="C25" s="306" t="s">
        <v>18</v>
      </c>
      <c r="D25" s="532">
        <v>118</v>
      </c>
      <c r="E25" s="532">
        <v>118</v>
      </c>
      <c r="F25" s="532">
        <v>118</v>
      </c>
      <c r="G25" s="532">
        <v>118</v>
      </c>
      <c r="H25" s="532">
        <v>106.6</v>
      </c>
      <c r="I25" s="532">
        <v>102.8</v>
      </c>
      <c r="J25" s="533">
        <v>128318.39</v>
      </c>
      <c r="K25" s="533">
        <v>122451.6</v>
      </c>
      <c r="L25" s="534">
        <v>121169.62</v>
      </c>
      <c r="M25" s="533">
        <f>P25+S25+V25</f>
        <v>43068.4</v>
      </c>
      <c r="N25" s="533">
        <f>Q25+T25+W25</f>
        <v>37501.279999999999</v>
      </c>
      <c r="O25" s="533">
        <f>R25+U25+X25</f>
        <v>37501.279999999999</v>
      </c>
      <c r="P25" s="535">
        <v>26018.400000000001</v>
      </c>
      <c r="Q25" s="535">
        <v>27362.04</v>
      </c>
      <c r="R25" s="535">
        <v>27362.04</v>
      </c>
      <c r="S25" s="526">
        <v>0</v>
      </c>
      <c r="T25" s="526">
        <v>0</v>
      </c>
      <c r="U25" s="526">
        <v>0</v>
      </c>
      <c r="V25" s="535">
        <v>17050</v>
      </c>
      <c r="W25" s="535">
        <v>10139.24</v>
      </c>
      <c r="X25" s="536">
        <v>10139.24</v>
      </c>
    </row>
    <row r="26" spans="2:24" ht="45" customHeight="1" thickBot="1">
      <c r="B26" s="518" t="s">
        <v>2</v>
      </c>
      <c r="C26" s="514" t="s">
        <v>34</v>
      </c>
      <c r="D26" s="537">
        <f t="shared" ref="D26:R26" si="3">SUM(D27:D30)</f>
        <v>628.5</v>
      </c>
      <c r="E26" s="537">
        <f t="shared" si="3"/>
        <v>628.5</v>
      </c>
      <c r="F26" s="537">
        <f t="shared" si="3"/>
        <v>628.5</v>
      </c>
      <c r="G26" s="537">
        <f t="shared" si="3"/>
        <v>628.5</v>
      </c>
      <c r="H26" s="537">
        <f t="shared" si="3"/>
        <v>491.9</v>
      </c>
      <c r="I26" s="537">
        <f t="shared" ref="I26:N26" si="4">SUM(I27:I30)</f>
        <v>479.1</v>
      </c>
      <c r="J26" s="538">
        <f t="shared" si="4"/>
        <v>332238.21000000002</v>
      </c>
      <c r="K26" s="538">
        <f t="shared" si="4"/>
        <v>341886.39999999997</v>
      </c>
      <c r="L26" s="538">
        <f t="shared" si="4"/>
        <v>340521.38</v>
      </c>
      <c r="M26" s="538">
        <f t="shared" si="4"/>
        <v>166594.65</v>
      </c>
      <c r="N26" s="538">
        <f t="shared" si="4"/>
        <v>160998.16999999998</v>
      </c>
      <c r="O26" s="538">
        <f t="shared" si="3"/>
        <v>160998.16999999998</v>
      </c>
      <c r="P26" s="538">
        <f t="shared" si="3"/>
        <v>148327.67000000001</v>
      </c>
      <c r="Q26" s="538">
        <f t="shared" si="3"/>
        <v>150214.85</v>
      </c>
      <c r="R26" s="538">
        <f t="shared" si="3"/>
        <v>150214.85</v>
      </c>
      <c r="S26" s="522">
        <v>0</v>
      </c>
      <c r="T26" s="522">
        <f>SUM(T27:T30)</f>
        <v>0</v>
      </c>
      <c r="U26" s="522">
        <f>SUM(U27:U30)</f>
        <v>0</v>
      </c>
      <c r="V26" s="538">
        <f>SUM(V27:V30)</f>
        <v>18266.98</v>
      </c>
      <c r="W26" s="538">
        <f>SUM(W27:W30)</f>
        <v>10783.32</v>
      </c>
      <c r="X26" s="539">
        <f>SUM(X27:X30)</f>
        <v>10783.32</v>
      </c>
    </row>
    <row r="27" spans="2:24" ht="45" customHeight="1" thickBot="1">
      <c r="B27" s="519" t="s">
        <v>20</v>
      </c>
      <c r="C27" s="520" t="s">
        <v>8</v>
      </c>
      <c r="D27" s="540">
        <v>141</v>
      </c>
      <c r="E27" s="540">
        <v>141</v>
      </c>
      <c r="F27" s="540">
        <v>141</v>
      </c>
      <c r="G27" s="540">
        <v>141</v>
      </c>
      <c r="H27" s="540">
        <v>140.6</v>
      </c>
      <c r="I27" s="540">
        <v>133</v>
      </c>
      <c r="J27" s="541">
        <v>66708.5</v>
      </c>
      <c r="K27" s="541">
        <v>76750.960000000006</v>
      </c>
      <c r="L27" s="541">
        <v>76730.83</v>
      </c>
      <c r="M27" s="541">
        <f t="shared" ref="M27:O30" si="5">P27+S27+V27</f>
        <v>42426.630000000005</v>
      </c>
      <c r="N27" s="542">
        <f t="shared" si="5"/>
        <v>42693.549999999996</v>
      </c>
      <c r="O27" s="542">
        <f t="shared" si="5"/>
        <v>42693.549999999996</v>
      </c>
      <c r="P27" s="543">
        <v>42399.83</v>
      </c>
      <c r="Q27" s="543">
        <v>42676.34</v>
      </c>
      <c r="R27" s="543">
        <v>42676.34</v>
      </c>
      <c r="S27" s="526">
        <v>0</v>
      </c>
      <c r="T27" s="526">
        <v>0</v>
      </c>
      <c r="U27" s="526">
        <v>0</v>
      </c>
      <c r="V27" s="543">
        <v>26.8</v>
      </c>
      <c r="W27" s="543">
        <v>17.21</v>
      </c>
      <c r="X27" s="544">
        <v>17.21</v>
      </c>
    </row>
    <row r="28" spans="2:24" ht="45" customHeight="1" thickBot="1">
      <c r="B28" s="307" t="s">
        <v>21</v>
      </c>
      <c r="C28" s="15" t="s">
        <v>9</v>
      </c>
      <c r="D28" s="528">
        <v>9</v>
      </c>
      <c r="E28" s="528">
        <v>9</v>
      </c>
      <c r="F28" s="528">
        <v>9</v>
      </c>
      <c r="G28" s="528">
        <v>9</v>
      </c>
      <c r="H28" s="528">
        <v>6.5</v>
      </c>
      <c r="I28" s="528">
        <v>6.6</v>
      </c>
      <c r="J28" s="529">
        <v>4526.8500000000004</v>
      </c>
      <c r="K28" s="529">
        <v>4528.96</v>
      </c>
      <c r="L28" s="529">
        <v>4510.12</v>
      </c>
      <c r="M28" s="529">
        <f t="shared" si="5"/>
        <v>2149.59</v>
      </c>
      <c r="N28" s="529">
        <f t="shared" si="5"/>
        <v>2130.8200000000002</v>
      </c>
      <c r="O28" s="529">
        <f t="shared" si="5"/>
        <v>2130.8200000000002</v>
      </c>
      <c r="P28" s="530">
        <v>2121.79</v>
      </c>
      <c r="Q28" s="530">
        <v>2121.79</v>
      </c>
      <c r="R28" s="530">
        <v>2121.79</v>
      </c>
      <c r="S28" s="526">
        <v>0</v>
      </c>
      <c r="T28" s="526">
        <v>0</v>
      </c>
      <c r="U28" s="526">
        <v>0</v>
      </c>
      <c r="V28" s="530">
        <v>27.8</v>
      </c>
      <c r="W28" s="530">
        <v>9.0299999999999994</v>
      </c>
      <c r="X28" s="545">
        <v>9.0299999999999994</v>
      </c>
    </row>
    <row r="29" spans="2:24" ht="45" customHeight="1" thickBot="1">
      <c r="B29" s="307" t="s">
        <v>22</v>
      </c>
      <c r="C29" s="15" t="s">
        <v>103</v>
      </c>
      <c r="D29" s="528">
        <v>271.5</v>
      </c>
      <c r="E29" s="528">
        <f>271.5</f>
        <v>271.5</v>
      </c>
      <c r="F29" s="528">
        <v>271.5</v>
      </c>
      <c r="G29" s="528">
        <v>271.5</v>
      </c>
      <c r="H29" s="528">
        <v>220.6</v>
      </c>
      <c r="I29" s="528">
        <v>215.5</v>
      </c>
      <c r="J29" s="529">
        <v>198515.97</v>
      </c>
      <c r="K29" s="529">
        <v>200038.3</v>
      </c>
      <c r="L29" s="529">
        <v>198722.35</v>
      </c>
      <c r="M29" s="529">
        <f t="shared" si="5"/>
        <v>81036.83</v>
      </c>
      <c r="N29" s="529">
        <f t="shared" si="5"/>
        <v>75552.42</v>
      </c>
      <c r="O29" s="529">
        <f t="shared" si="5"/>
        <v>75552.42</v>
      </c>
      <c r="P29" s="530">
        <v>63424.45</v>
      </c>
      <c r="Q29" s="530">
        <v>64928.480000000003</v>
      </c>
      <c r="R29" s="530">
        <v>64928.480000000003</v>
      </c>
      <c r="S29" s="526">
        <v>0</v>
      </c>
      <c r="T29" s="526">
        <v>0</v>
      </c>
      <c r="U29" s="526">
        <v>0</v>
      </c>
      <c r="V29" s="530">
        <v>17612.38</v>
      </c>
      <c r="W29" s="530">
        <v>10623.94</v>
      </c>
      <c r="X29" s="545">
        <v>10623.94</v>
      </c>
    </row>
    <row r="30" spans="2:24" ht="45" customHeight="1" thickBot="1">
      <c r="B30" s="308" t="s">
        <v>23</v>
      </c>
      <c r="C30" s="309" t="s">
        <v>104</v>
      </c>
      <c r="D30" s="546">
        <v>207</v>
      </c>
      <c r="E30" s="546">
        <v>207</v>
      </c>
      <c r="F30" s="546">
        <v>207</v>
      </c>
      <c r="G30" s="546">
        <v>207</v>
      </c>
      <c r="H30" s="546">
        <v>124.2</v>
      </c>
      <c r="I30" s="546">
        <v>124</v>
      </c>
      <c r="J30" s="547">
        <v>62486.89</v>
      </c>
      <c r="K30" s="547">
        <v>60568.18</v>
      </c>
      <c r="L30" s="547">
        <v>60558.080000000002</v>
      </c>
      <c r="M30" s="547">
        <f t="shared" si="5"/>
        <v>40981.599999999999</v>
      </c>
      <c r="N30" s="525">
        <f t="shared" si="5"/>
        <v>40621.379999999997</v>
      </c>
      <c r="O30" s="525">
        <f t="shared" si="5"/>
        <v>40621.379999999997</v>
      </c>
      <c r="P30" s="548">
        <v>40381.599999999999</v>
      </c>
      <c r="Q30" s="548">
        <v>40488.239999999998</v>
      </c>
      <c r="R30" s="548">
        <v>40488.239999999998</v>
      </c>
      <c r="S30" s="526">
        <v>0</v>
      </c>
      <c r="T30" s="526">
        <v>0</v>
      </c>
      <c r="U30" s="526">
        <v>0</v>
      </c>
      <c r="V30" s="548">
        <v>600</v>
      </c>
      <c r="W30" s="548">
        <v>133.13999999999999</v>
      </c>
      <c r="X30" s="549">
        <v>133.13999999999999</v>
      </c>
    </row>
    <row r="31" spans="2:24">
      <c r="B31" s="862" t="s">
        <v>25</v>
      </c>
      <c r="C31" s="862"/>
      <c r="D31" s="862"/>
      <c r="E31" s="862"/>
      <c r="F31" s="862"/>
      <c r="G31" s="862"/>
      <c r="H31" s="862"/>
      <c r="I31" s="862"/>
      <c r="J31" s="862"/>
      <c r="K31" s="862"/>
      <c r="L31" s="862"/>
      <c r="M31" s="862"/>
      <c r="N31" s="862"/>
      <c r="O31" s="862"/>
      <c r="P31" s="862"/>
      <c r="Q31" s="862"/>
      <c r="R31" s="862"/>
      <c r="S31" s="862"/>
      <c r="T31" s="862"/>
      <c r="U31" s="862"/>
      <c r="V31" s="862"/>
    </row>
    <row r="34" spans="3:23" s="510" customFormat="1" ht="26.25">
      <c r="C34" s="550">
        <f t="shared" ref="C34:W34" si="6">D22-D26</f>
        <v>0</v>
      </c>
      <c r="D34" s="550">
        <f t="shared" si="6"/>
        <v>0</v>
      </c>
      <c r="E34" s="550">
        <f t="shared" si="6"/>
        <v>0</v>
      </c>
      <c r="F34" s="550">
        <f t="shared" si="6"/>
        <v>0</v>
      </c>
      <c r="G34" s="550">
        <f t="shared" si="6"/>
        <v>0</v>
      </c>
      <c r="H34" s="550">
        <f t="shared" si="6"/>
        <v>0</v>
      </c>
      <c r="I34" s="550">
        <f>J22-J26</f>
        <v>0</v>
      </c>
      <c r="J34" s="550">
        <f>K22-K26</f>
        <v>0</v>
      </c>
      <c r="K34" s="550">
        <f t="shared" si="6"/>
        <v>0</v>
      </c>
      <c r="L34" s="550">
        <f t="shared" si="6"/>
        <v>0</v>
      </c>
      <c r="M34" s="550">
        <f t="shared" si="6"/>
        <v>0</v>
      </c>
      <c r="N34" s="550">
        <f t="shared" si="6"/>
        <v>0</v>
      </c>
      <c r="O34" s="550">
        <f t="shared" si="6"/>
        <v>0</v>
      </c>
      <c r="P34" s="550">
        <f t="shared" si="6"/>
        <v>0</v>
      </c>
      <c r="Q34" s="550">
        <f t="shared" si="6"/>
        <v>0</v>
      </c>
      <c r="R34" s="550">
        <f t="shared" si="6"/>
        <v>0</v>
      </c>
      <c r="S34" s="550">
        <f t="shared" si="6"/>
        <v>0</v>
      </c>
      <c r="T34" s="550">
        <f t="shared" si="6"/>
        <v>0</v>
      </c>
      <c r="U34" s="550">
        <f t="shared" si="6"/>
        <v>0</v>
      </c>
      <c r="V34" s="550">
        <f t="shared" si="6"/>
        <v>0</v>
      </c>
      <c r="W34" s="550">
        <f t="shared" si="6"/>
        <v>0</v>
      </c>
    </row>
  </sheetData>
  <mergeCells count="25">
    <mergeCell ref="B31:V31"/>
    <mergeCell ref="B8:X8"/>
    <mergeCell ref="B9:X9"/>
    <mergeCell ref="B10:X10"/>
    <mergeCell ref="B11:X11"/>
    <mergeCell ref="B12:X12"/>
    <mergeCell ref="R3:X3"/>
    <mergeCell ref="R1:X1"/>
    <mergeCell ref="R6:X6"/>
    <mergeCell ref="R4:X4"/>
    <mergeCell ref="R5:X5"/>
    <mergeCell ref="R7:X7"/>
    <mergeCell ref="B15:X15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  <mergeCell ref="S19:U19"/>
    <mergeCell ref="V19:X19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X30"/>
  <sheetViews>
    <sheetView view="pageBreakPreview" topLeftCell="A28" zoomScale="60" zoomScaleNormal="100" workbookViewId="0">
      <selection activeCell="M30" sqref="M30"/>
    </sheetView>
  </sheetViews>
  <sheetFormatPr defaultRowHeight="12.75"/>
  <cols>
    <col min="1" max="1" width="3.42578125" style="9" customWidth="1"/>
    <col min="2" max="2" width="5.85546875" style="9" customWidth="1"/>
    <col min="3" max="3" width="17.7109375" style="9" customWidth="1"/>
    <col min="4" max="9" width="10.7109375" style="147" customWidth="1"/>
    <col min="10" max="11" width="21.140625" style="147" customWidth="1"/>
    <col min="12" max="12" width="22" style="147" customWidth="1"/>
    <col min="13" max="14" width="21.140625" style="147" customWidth="1"/>
    <col min="15" max="15" width="19.42578125" style="147" customWidth="1"/>
    <col min="16" max="17" width="20.5703125" style="147" customWidth="1"/>
    <col min="18" max="18" width="19.140625" style="147" customWidth="1"/>
    <col min="19" max="19" width="10.42578125" style="9" customWidth="1"/>
    <col min="20" max="21" width="13.5703125" style="9" customWidth="1"/>
    <col min="22" max="24" width="10.42578125" style="9" customWidth="1"/>
    <col min="25" max="16384" width="9.140625" style="9"/>
  </cols>
  <sheetData>
    <row r="1" spans="2:24" ht="38.25">
      <c r="R1" s="852" t="s">
        <v>43</v>
      </c>
      <c r="S1" s="852"/>
      <c r="T1" s="852"/>
      <c r="U1" s="852"/>
      <c r="V1" s="852"/>
      <c r="W1" s="852"/>
      <c r="X1" s="852"/>
    </row>
    <row r="2" spans="2:24" ht="30.75" customHeight="1">
      <c r="R2" s="301"/>
      <c r="S2" s="19"/>
      <c r="T2" s="19"/>
      <c r="U2" s="18"/>
      <c r="V2" s="18"/>
      <c r="W2" s="18"/>
    </row>
    <row r="3" spans="2:24" ht="23.25">
      <c r="B3" s="20"/>
      <c r="F3" s="21"/>
      <c r="R3" s="858" t="s">
        <v>75</v>
      </c>
      <c r="S3" s="858"/>
      <c r="T3" s="858"/>
      <c r="U3" s="858"/>
      <c r="V3" s="858"/>
      <c r="W3" s="858"/>
      <c r="X3" s="858"/>
    </row>
    <row r="4" spans="2:24" ht="23.25" customHeight="1">
      <c r="B4" s="20"/>
      <c r="C4" s="22"/>
      <c r="E4" s="21"/>
      <c r="R4" s="859" t="s">
        <v>80</v>
      </c>
      <c r="S4" s="858"/>
      <c r="T4" s="858"/>
      <c r="U4" s="858"/>
      <c r="V4" s="858"/>
      <c r="W4" s="858"/>
      <c r="X4" s="858"/>
    </row>
    <row r="5" spans="2:24" ht="23.25" customHeight="1">
      <c r="B5" s="20"/>
      <c r="C5" s="22"/>
      <c r="E5" s="21"/>
      <c r="R5" s="859" t="s">
        <v>81</v>
      </c>
      <c r="S5" s="859"/>
      <c r="T5" s="859"/>
      <c r="U5" s="859"/>
      <c r="V5" s="859"/>
      <c r="W5" s="859"/>
      <c r="X5" s="859"/>
    </row>
    <row r="6" spans="2:24" ht="23.25" customHeight="1">
      <c r="B6" s="20"/>
      <c r="C6" s="22"/>
      <c r="E6" s="21"/>
      <c r="R6" s="859" t="s">
        <v>82</v>
      </c>
      <c r="S6" s="859"/>
      <c r="T6" s="859"/>
      <c r="U6" s="859"/>
      <c r="V6" s="859"/>
      <c r="W6" s="859"/>
      <c r="X6" s="859"/>
    </row>
    <row r="7" spans="2:24" ht="23.25" customHeight="1">
      <c r="B7" s="20"/>
      <c r="C7" s="22"/>
      <c r="E7" s="21"/>
      <c r="R7" s="859" t="s">
        <v>78</v>
      </c>
      <c r="S7" s="859"/>
      <c r="T7" s="859"/>
      <c r="U7" s="859"/>
      <c r="V7" s="859"/>
      <c r="W7" s="859"/>
      <c r="X7" s="859"/>
    </row>
    <row r="8" spans="2:24" ht="38.25">
      <c r="B8" s="852" t="s">
        <v>41</v>
      </c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  <c r="T8" s="852"/>
      <c r="U8" s="852"/>
      <c r="V8" s="852"/>
      <c r="W8" s="852"/>
      <c r="X8" s="852"/>
    </row>
    <row r="9" spans="2:24" ht="33" customHeight="1">
      <c r="B9" s="852" t="s">
        <v>86</v>
      </c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</row>
    <row r="10" spans="2:24" ht="30.75" customHeight="1">
      <c r="B10" s="852" t="s">
        <v>89</v>
      </c>
      <c r="C10" s="852"/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</row>
    <row r="11" spans="2:24" ht="25.5">
      <c r="B11" s="860" t="s">
        <v>124</v>
      </c>
      <c r="C11" s="861"/>
      <c r="D11" s="861"/>
      <c r="E11" s="861"/>
      <c r="F11" s="861"/>
      <c r="G11" s="861"/>
      <c r="H11" s="861"/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1"/>
      <c r="T11" s="861"/>
      <c r="U11" s="861"/>
      <c r="V11" s="861"/>
      <c r="W11" s="861"/>
      <c r="X11" s="861"/>
    </row>
    <row r="12" spans="2:24" ht="32.25" customHeight="1">
      <c r="B12" s="860" t="s">
        <v>98</v>
      </c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60"/>
      <c r="X12" s="860"/>
    </row>
    <row r="13" spans="2:24" ht="18.75">
      <c r="B13" s="796" t="s">
        <v>12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</row>
    <row r="14" spans="2:24" ht="21" customHeight="1" thickBot="1">
      <c r="B14" s="20"/>
      <c r="F14" s="21"/>
    </row>
    <row r="15" spans="2:24" ht="15" customHeight="1">
      <c r="B15" s="902"/>
      <c r="C15" s="863" t="s">
        <v>30</v>
      </c>
      <c r="D15" s="854" t="s">
        <v>38</v>
      </c>
      <c r="E15" s="855"/>
      <c r="F15" s="854" t="s">
        <v>39</v>
      </c>
      <c r="G15" s="855"/>
      <c r="H15" s="854" t="s">
        <v>37</v>
      </c>
      <c r="I15" s="855"/>
      <c r="J15" s="854" t="s">
        <v>50</v>
      </c>
      <c r="K15" s="855"/>
      <c r="L15" s="866"/>
      <c r="M15" s="854" t="s">
        <v>36</v>
      </c>
      <c r="N15" s="855"/>
      <c r="O15" s="866"/>
      <c r="P15" s="899" t="s">
        <v>32</v>
      </c>
      <c r="Q15" s="899"/>
      <c r="R15" s="899"/>
      <c r="S15" s="899"/>
      <c r="T15" s="899"/>
      <c r="U15" s="899"/>
      <c r="V15" s="899"/>
      <c r="W15" s="900"/>
      <c r="X15" s="901"/>
    </row>
    <row r="16" spans="2:24" ht="57" customHeight="1">
      <c r="B16" s="903"/>
      <c r="C16" s="853"/>
      <c r="D16" s="856"/>
      <c r="E16" s="857"/>
      <c r="F16" s="856"/>
      <c r="G16" s="857"/>
      <c r="H16" s="856"/>
      <c r="I16" s="857"/>
      <c r="J16" s="867"/>
      <c r="K16" s="868"/>
      <c r="L16" s="869"/>
      <c r="M16" s="867"/>
      <c r="N16" s="868"/>
      <c r="O16" s="869"/>
      <c r="P16" s="853" t="s">
        <v>53</v>
      </c>
      <c r="Q16" s="853"/>
      <c r="R16" s="853"/>
      <c r="S16" s="853" t="s">
        <v>54</v>
      </c>
      <c r="T16" s="853"/>
      <c r="U16" s="853"/>
      <c r="V16" s="853" t="s">
        <v>33</v>
      </c>
      <c r="W16" s="853"/>
      <c r="X16" s="870"/>
    </row>
    <row r="17" spans="2:24" ht="84" customHeight="1" thickBot="1">
      <c r="B17" s="904"/>
      <c r="C17" s="875"/>
      <c r="D17" s="300" t="s">
        <v>49</v>
      </c>
      <c r="E17" s="300" t="s">
        <v>14</v>
      </c>
      <c r="F17" s="300" t="s">
        <v>49</v>
      </c>
      <c r="G17" s="300" t="s">
        <v>14</v>
      </c>
      <c r="H17" s="300" t="s">
        <v>49</v>
      </c>
      <c r="I17" s="300" t="s">
        <v>14</v>
      </c>
      <c r="J17" s="300" t="s">
        <v>48</v>
      </c>
      <c r="K17" s="300" t="s">
        <v>19</v>
      </c>
      <c r="L17" s="300" t="s">
        <v>31</v>
      </c>
      <c r="M17" s="300" t="s">
        <v>48</v>
      </c>
      <c r="N17" s="300" t="s">
        <v>19</v>
      </c>
      <c r="O17" s="300" t="s">
        <v>31</v>
      </c>
      <c r="P17" s="300" t="s">
        <v>48</v>
      </c>
      <c r="Q17" s="300" t="s">
        <v>19</v>
      </c>
      <c r="R17" s="300" t="s">
        <v>31</v>
      </c>
      <c r="S17" s="300" t="s">
        <v>48</v>
      </c>
      <c r="T17" s="300" t="s">
        <v>19</v>
      </c>
      <c r="U17" s="300" t="s">
        <v>31</v>
      </c>
      <c r="V17" s="300" t="s">
        <v>48</v>
      </c>
      <c r="W17" s="300" t="s">
        <v>19</v>
      </c>
      <c r="X17" s="24" t="s">
        <v>31</v>
      </c>
    </row>
    <row r="18" spans="2:24" ht="13.5" thickBot="1">
      <c r="B18" s="17">
        <v>1</v>
      </c>
      <c r="C18" s="25">
        <v>2</v>
      </c>
      <c r="D18" s="25">
        <v>3</v>
      </c>
      <c r="E18" s="26">
        <v>4</v>
      </c>
      <c r="F18" s="25">
        <v>5</v>
      </c>
      <c r="G18" s="25">
        <v>6</v>
      </c>
      <c r="H18" s="26">
        <v>7</v>
      </c>
      <c r="I18" s="25">
        <v>8</v>
      </c>
      <c r="J18" s="25">
        <v>9</v>
      </c>
      <c r="K18" s="26">
        <v>10</v>
      </c>
      <c r="L18" s="25">
        <v>11</v>
      </c>
      <c r="M18" s="25">
        <v>12</v>
      </c>
      <c r="N18" s="26">
        <v>13</v>
      </c>
      <c r="O18" s="25">
        <v>14</v>
      </c>
      <c r="P18" s="25">
        <v>15</v>
      </c>
      <c r="Q18" s="26">
        <v>16</v>
      </c>
      <c r="R18" s="25">
        <v>17</v>
      </c>
      <c r="S18" s="25">
        <v>18</v>
      </c>
      <c r="T18" s="26">
        <v>19</v>
      </c>
      <c r="U18" s="25">
        <v>20</v>
      </c>
      <c r="V18" s="25">
        <v>21</v>
      </c>
      <c r="W18" s="26">
        <v>22</v>
      </c>
      <c r="X18" s="27">
        <v>23</v>
      </c>
    </row>
    <row r="19" spans="2:24" ht="39" thickBot="1">
      <c r="B19" s="16" t="s">
        <v>1</v>
      </c>
      <c r="C19" s="28" t="s">
        <v>3</v>
      </c>
      <c r="D19" s="403">
        <f t="shared" ref="D19:I19" si="0">D21+D20</f>
        <v>370</v>
      </c>
      <c r="E19" s="403">
        <f t="shared" si="0"/>
        <v>381</v>
      </c>
      <c r="F19" s="403">
        <f t="shared" si="0"/>
        <v>369</v>
      </c>
      <c r="G19" s="403">
        <f t="shared" si="0"/>
        <v>381</v>
      </c>
      <c r="H19" s="403">
        <f t="shared" si="0"/>
        <v>306.5</v>
      </c>
      <c r="I19" s="403">
        <f t="shared" si="0"/>
        <v>317</v>
      </c>
      <c r="J19" s="447">
        <f>J20+J21</f>
        <v>177533.43</v>
      </c>
      <c r="K19" s="447">
        <f t="shared" ref="K19:X19" si="1">K20+K21</f>
        <v>192028.25</v>
      </c>
      <c r="L19" s="447">
        <f>L20+L21</f>
        <v>191779.46999999997</v>
      </c>
      <c r="M19" s="447">
        <f t="shared" si="1"/>
        <v>102621.87</v>
      </c>
      <c r="N19" s="447">
        <f>N20+N21</f>
        <v>103537.43</v>
      </c>
      <c r="O19" s="447">
        <f t="shared" si="1"/>
        <v>103537.43</v>
      </c>
      <c r="P19" s="447">
        <f t="shared" si="1"/>
        <v>102621.87</v>
      </c>
      <c r="Q19" s="447">
        <f t="shared" si="1"/>
        <v>103537.43</v>
      </c>
      <c r="R19" s="447">
        <f t="shared" si="1"/>
        <v>103537.43</v>
      </c>
      <c r="S19" s="447">
        <f t="shared" si="1"/>
        <v>0</v>
      </c>
      <c r="T19" s="447">
        <f t="shared" si="1"/>
        <v>0</v>
      </c>
      <c r="U19" s="447">
        <f t="shared" si="1"/>
        <v>0</v>
      </c>
      <c r="V19" s="447">
        <f t="shared" si="1"/>
        <v>0</v>
      </c>
      <c r="W19" s="447">
        <f t="shared" si="1"/>
        <v>0</v>
      </c>
      <c r="X19" s="448">
        <f t="shared" si="1"/>
        <v>0</v>
      </c>
    </row>
    <row r="20" spans="2:24" ht="25.5">
      <c r="B20" s="29" t="s">
        <v>20</v>
      </c>
      <c r="C20" s="15" t="s">
        <v>16</v>
      </c>
      <c r="D20" s="323">
        <v>14</v>
      </c>
      <c r="E20" s="323">
        <v>14</v>
      </c>
      <c r="F20" s="323">
        <v>14</v>
      </c>
      <c r="G20" s="323">
        <v>14</v>
      </c>
      <c r="H20" s="323">
        <v>14</v>
      </c>
      <c r="I20" s="323">
        <v>14</v>
      </c>
      <c r="J20" s="326">
        <v>11427.8</v>
      </c>
      <c r="K20" s="326">
        <v>11426.05</v>
      </c>
      <c r="L20" s="326">
        <v>11426.05</v>
      </c>
      <c r="M20" s="354">
        <f>P20</f>
        <v>7110.03</v>
      </c>
      <c r="N20" s="354">
        <f>Q20+T20</f>
        <v>7099.45</v>
      </c>
      <c r="O20" s="354">
        <f>R20+U20</f>
        <v>7099.45</v>
      </c>
      <c r="P20" s="355">
        <v>7110.03</v>
      </c>
      <c r="Q20" s="355">
        <v>7099.45</v>
      </c>
      <c r="R20" s="355">
        <v>7099.45</v>
      </c>
      <c r="S20" s="449"/>
      <c r="T20" s="449"/>
      <c r="U20" s="449"/>
      <c r="V20" s="449"/>
      <c r="W20" s="450"/>
      <c r="X20" s="451"/>
    </row>
    <row r="21" spans="2:24" ht="25.5">
      <c r="B21" s="29" t="s">
        <v>21</v>
      </c>
      <c r="C21" s="15" t="s">
        <v>17</v>
      </c>
      <c r="D21" s="323">
        <v>356</v>
      </c>
      <c r="E21" s="323">
        <f>356+11</f>
        <v>367</v>
      </c>
      <c r="F21" s="323">
        <f>F24+8</f>
        <v>355</v>
      </c>
      <c r="G21" s="323">
        <f>356+11</f>
        <v>367</v>
      </c>
      <c r="H21" s="323">
        <f>H24+8</f>
        <v>292.5</v>
      </c>
      <c r="I21" s="323">
        <f>292.5+10.5</f>
        <v>303</v>
      </c>
      <c r="J21" s="354">
        <f>J24+3692.59</f>
        <v>166105.63</v>
      </c>
      <c r="K21" s="326">
        <f>K24+(4701.04+14.4+0.13)</f>
        <v>180602.2</v>
      </c>
      <c r="L21" s="326">
        <f>L24+(4701.04+14.4+0.13-0.3)</f>
        <v>180353.41999999998</v>
      </c>
      <c r="M21" s="354">
        <f t="shared" ref="M21:O22" si="2">P21+S21+V21</f>
        <v>95511.84</v>
      </c>
      <c r="N21" s="354">
        <f t="shared" si="2"/>
        <v>96437.98</v>
      </c>
      <c r="O21" s="354">
        <f>R21+U21+X21</f>
        <v>96437.98</v>
      </c>
      <c r="P21" s="354">
        <f>P24+2145.48</f>
        <v>95511.84</v>
      </c>
      <c r="Q21" s="354">
        <f>Q24+2342.76</f>
        <v>96437.98</v>
      </c>
      <c r="R21" s="354">
        <f>R24+2342.76</f>
        <v>96437.98</v>
      </c>
      <c r="S21" s="449"/>
      <c r="T21" s="449"/>
      <c r="U21" s="449"/>
      <c r="V21" s="449"/>
      <c r="W21" s="450"/>
      <c r="X21" s="451"/>
    </row>
    <row r="22" spans="2:24" ht="25.5">
      <c r="B22" s="29" t="s">
        <v>22</v>
      </c>
      <c r="C22" s="15" t="s">
        <v>18</v>
      </c>
      <c r="D22" s="323"/>
      <c r="E22" s="323"/>
      <c r="F22" s="323"/>
      <c r="G22" s="323"/>
      <c r="H22" s="323"/>
      <c r="I22" s="323"/>
      <c r="J22" s="326"/>
      <c r="K22" s="326"/>
      <c r="L22" s="326"/>
      <c r="M22" s="354">
        <f t="shared" si="2"/>
        <v>0</v>
      </c>
      <c r="N22" s="354">
        <f t="shared" si="2"/>
        <v>0</v>
      </c>
      <c r="O22" s="354">
        <f t="shared" si="2"/>
        <v>0</v>
      </c>
      <c r="P22" s="452"/>
      <c r="Q22" s="452"/>
      <c r="R22" s="452"/>
      <c r="S22" s="400"/>
      <c r="T22" s="400"/>
      <c r="U22" s="400"/>
      <c r="V22" s="400"/>
      <c r="W22" s="453"/>
      <c r="X22" s="454"/>
    </row>
    <row r="23" spans="2:24" ht="51">
      <c r="B23" s="310" t="s">
        <v>2</v>
      </c>
      <c r="C23" s="30" t="s">
        <v>34</v>
      </c>
      <c r="D23" s="455">
        <f>D24+D26</f>
        <v>370</v>
      </c>
      <c r="E23" s="455">
        <f t="shared" ref="E23:J23" si="3">E24+E25+E26</f>
        <v>381</v>
      </c>
      <c r="F23" s="455">
        <f t="shared" si="3"/>
        <v>369</v>
      </c>
      <c r="G23" s="455">
        <f t="shared" si="3"/>
        <v>381</v>
      </c>
      <c r="H23" s="455">
        <f t="shared" si="3"/>
        <v>306.5</v>
      </c>
      <c r="I23" s="455">
        <f>I24+I25+I26</f>
        <v>317</v>
      </c>
      <c r="J23" s="456">
        <f t="shared" si="3"/>
        <v>177533.43</v>
      </c>
      <c r="K23" s="456">
        <f>K24+K25+K26</f>
        <v>192028.25</v>
      </c>
      <c r="L23" s="456">
        <f>L24+L25+L26</f>
        <v>191779.47</v>
      </c>
      <c r="M23" s="456">
        <f t="shared" ref="M23:X23" si="4">M24+M25+M26</f>
        <v>102621.87</v>
      </c>
      <c r="N23" s="456">
        <f>N24+N25+N26</f>
        <v>103537.43</v>
      </c>
      <c r="O23" s="456">
        <f t="shared" si="4"/>
        <v>103537.43</v>
      </c>
      <c r="P23" s="456">
        <f t="shared" si="4"/>
        <v>102621.87</v>
      </c>
      <c r="Q23" s="456">
        <f>Q24+Q25+Q26</f>
        <v>103537.43</v>
      </c>
      <c r="R23" s="456">
        <f t="shared" si="4"/>
        <v>103537.43</v>
      </c>
      <c r="S23" s="456">
        <f t="shared" si="4"/>
        <v>0</v>
      </c>
      <c r="T23" s="456">
        <f t="shared" si="4"/>
        <v>0</v>
      </c>
      <c r="U23" s="456">
        <f t="shared" si="4"/>
        <v>0</v>
      </c>
      <c r="V23" s="456">
        <f t="shared" si="4"/>
        <v>0</v>
      </c>
      <c r="W23" s="456">
        <f>W24+W25+W26</f>
        <v>0</v>
      </c>
      <c r="X23" s="457">
        <f t="shared" si="4"/>
        <v>0</v>
      </c>
    </row>
    <row r="24" spans="2:24" ht="53.25" customHeight="1">
      <c r="B24" s="307" t="s">
        <v>20</v>
      </c>
      <c r="C24" s="15" t="s">
        <v>28</v>
      </c>
      <c r="D24" s="323">
        <v>348</v>
      </c>
      <c r="E24" s="323">
        <v>359</v>
      </c>
      <c r="F24" s="323">
        <v>347</v>
      </c>
      <c r="G24" s="323">
        <f>G21-8</f>
        <v>359</v>
      </c>
      <c r="H24" s="323">
        <f>292.5-8</f>
        <v>284.5</v>
      </c>
      <c r="I24" s="323">
        <f>I21-8</f>
        <v>295</v>
      </c>
      <c r="J24" s="326">
        <v>162413.04</v>
      </c>
      <c r="K24" s="326">
        <f>174055.79+387.12+760.51+683.21</f>
        <v>175886.63</v>
      </c>
      <c r="L24" s="326">
        <f>174055.79+387.12+760.51-248.48+683.21</f>
        <v>175638.15</v>
      </c>
      <c r="M24" s="354">
        <f t="shared" ref="M24:O25" si="5">P24+S24+V24</f>
        <v>93366.36</v>
      </c>
      <c r="N24" s="354">
        <f>Q24+T24+W24</f>
        <v>94095.22</v>
      </c>
      <c r="O24" s="354">
        <f t="shared" si="5"/>
        <v>94095.22</v>
      </c>
      <c r="P24" s="355">
        <v>93366.36</v>
      </c>
      <c r="Q24" s="355">
        <v>94095.22</v>
      </c>
      <c r="R24" s="355">
        <v>94095.22</v>
      </c>
      <c r="S24" s="400"/>
      <c r="T24" s="449"/>
      <c r="U24" s="449"/>
      <c r="V24" s="400"/>
      <c r="W24" s="450"/>
      <c r="X24" s="451"/>
    </row>
    <row r="25" spans="2:24" ht="38.25">
      <c r="B25" s="311" t="s">
        <v>21</v>
      </c>
      <c r="C25" s="306" t="s">
        <v>29</v>
      </c>
      <c r="D25" s="458"/>
      <c r="E25" s="458"/>
      <c r="F25" s="458"/>
      <c r="G25" s="458"/>
      <c r="H25" s="458"/>
      <c r="I25" s="458"/>
      <c r="J25" s="459"/>
      <c r="K25" s="459"/>
      <c r="L25" s="459"/>
      <c r="M25" s="354">
        <f t="shared" si="5"/>
        <v>0</v>
      </c>
      <c r="N25" s="354">
        <f t="shared" si="5"/>
        <v>0</v>
      </c>
      <c r="O25" s="354">
        <f t="shared" si="5"/>
        <v>0</v>
      </c>
      <c r="P25" s="460"/>
      <c r="Q25" s="460"/>
      <c r="R25" s="460"/>
      <c r="S25" s="461"/>
      <c r="T25" s="461"/>
      <c r="U25" s="461"/>
      <c r="V25" s="461"/>
      <c r="W25" s="462"/>
      <c r="X25" s="463"/>
    </row>
    <row r="26" spans="2:24" ht="51.75" thickBot="1">
      <c r="B26" s="308" t="s">
        <v>22</v>
      </c>
      <c r="C26" s="309" t="s">
        <v>52</v>
      </c>
      <c r="D26" s="327">
        <f>E26</f>
        <v>22</v>
      </c>
      <c r="E26" s="327">
        <f>E20+8</f>
        <v>22</v>
      </c>
      <c r="F26" s="327">
        <f>G26</f>
        <v>22</v>
      </c>
      <c r="G26" s="327">
        <f>G20+8</f>
        <v>22</v>
      </c>
      <c r="H26" s="327">
        <f>I26</f>
        <v>22</v>
      </c>
      <c r="I26" s="327">
        <f>I20+8</f>
        <v>22</v>
      </c>
      <c r="J26" s="330">
        <f>3692.59+J20</f>
        <v>15120.39</v>
      </c>
      <c r="K26" s="330">
        <f>(4701.04+14.4+0.13)+K20</f>
        <v>16141.619999999999</v>
      </c>
      <c r="L26" s="330">
        <f>(4701.04+14.4+0.13-0.3)+L20</f>
        <v>16141.32</v>
      </c>
      <c r="M26" s="330">
        <f>P26+S26+V26</f>
        <v>9255.51</v>
      </c>
      <c r="N26" s="330">
        <f>Q26+T26</f>
        <v>9442.2099999999991</v>
      </c>
      <c r="O26" s="330">
        <f>R26+U26</f>
        <v>9442.2099999999991</v>
      </c>
      <c r="P26" s="330">
        <f>2145.48+P20</f>
        <v>9255.51</v>
      </c>
      <c r="Q26" s="330">
        <f>2342.76+Q20</f>
        <v>9442.2099999999991</v>
      </c>
      <c r="R26" s="330">
        <f>2342.76+R20</f>
        <v>9442.2099999999991</v>
      </c>
      <c r="S26" s="330"/>
      <c r="T26" s="330"/>
      <c r="U26" s="330"/>
      <c r="V26" s="330">
        <f>V19</f>
        <v>0</v>
      </c>
      <c r="W26" s="330"/>
      <c r="X26" s="464"/>
    </row>
    <row r="27" spans="2:24" ht="12.75" customHeight="1">
      <c r="B27" s="862" t="s">
        <v>25</v>
      </c>
      <c r="C27" s="862"/>
      <c r="D27" s="862"/>
      <c r="E27" s="862"/>
      <c r="F27" s="862"/>
      <c r="G27" s="862"/>
      <c r="H27" s="862"/>
      <c r="I27" s="862"/>
      <c r="J27" s="862"/>
      <c r="K27" s="862"/>
      <c r="L27" s="862"/>
      <c r="M27" s="862"/>
      <c r="N27" s="862"/>
      <c r="O27" s="862"/>
      <c r="P27" s="862"/>
      <c r="Q27" s="862"/>
      <c r="R27" s="862"/>
      <c r="S27" s="862"/>
      <c r="T27" s="862"/>
      <c r="U27" s="862"/>
      <c r="V27" s="862"/>
    </row>
    <row r="29" spans="2:24" ht="15.75">
      <c r="B29" s="312"/>
      <c r="C29" s="312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2"/>
      <c r="T29" s="312"/>
      <c r="U29" s="312"/>
      <c r="V29" s="312"/>
      <c r="W29" s="312"/>
      <c r="X29" s="312"/>
    </row>
    <row r="30" spans="2:24" s="550" customFormat="1" ht="26.25">
      <c r="B30" s="905" t="s">
        <v>121</v>
      </c>
      <c r="C30" s="905"/>
      <c r="D30" s="561">
        <f>D19-D23</f>
        <v>0</v>
      </c>
      <c r="E30" s="561">
        <f t="shared" ref="E30:X30" si="6">E19-E23</f>
        <v>0</v>
      </c>
      <c r="F30" s="561">
        <f t="shared" si="6"/>
        <v>0</v>
      </c>
      <c r="G30" s="561">
        <f t="shared" si="6"/>
        <v>0</v>
      </c>
      <c r="H30" s="561">
        <f t="shared" si="6"/>
        <v>0</v>
      </c>
      <c r="I30" s="561">
        <f t="shared" si="6"/>
        <v>0</v>
      </c>
      <c r="J30" s="561">
        <f t="shared" si="6"/>
        <v>0</v>
      </c>
      <c r="K30" s="561">
        <f t="shared" si="6"/>
        <v>0</v>
      </c>
      <c r="L30" s="561">
        <f t="shared" si="6"/>
        <v>0</v>
      </c>
      <c r="M30" s="561">
        <f t="shared" si="6"/>
        <v>0</v>
      </c>
      <c r="N30" s="561">
        <f t="shared" si="6"/>
        <v>0</v>
      </c>
      <c r="O30" s="561">
        <f t="shared" si="6"/>
        <v>0</v>
      </c>
      <c r="P30" s="561">
        <f t="shared" si="6"/>
        <v>0</v>
      </c>
      <c r="Q30" s="561">
        <f t="shared" si="6"/>
        <v>0</v>
      </c>
      <c r="R30" s="561">
        <f t="shared" si="6"/>
        <v>0</v>
      </c>
      <c r="S30" s="561">
        <f t="shared" si="6"/>
        <v>0</v>
      </c>
      <c r="T30" s="561">
        <f t="shared" si="6"/>
        <v>0</v>
      </c>
      <c r="U30" s="561">
        <f t="shared" si="6"/>
        <v>0</v>
      </c>
      <c r="V30" s="561">
        <f t="shared" si="6"/>
        <v>0</v>
      </c>
      <c r="W30" s="561">
        <f t="shared" si="6"/>
        <v>0</v>
      </c>
      <c r="X30" s="561">
        <f t="shared" si="6"/>
        <v>0</v>
      </c>
    </row>
  </sheetData>
  <mergeCells count="25">
    <mergeCell ref="B30:C30"/>
    <mergeCell ref="R1:X1"/>
    <mergeCell ref="R3:X3"/>
    <mergeCell ref="R4:X4"/>
    <mergeCell ref="R5:X5"/>
    <mergeCell ref="V16:X16"/>
    <mergeCell ref="R6:X6"/>
    <mergeCell ref="R7:X7"/>
    <mergeCell ref="B8:X8"/>
    <mergeCell ref="B12:X12"/>
    <mergeCell ref="B13:X13"/>
    <mergeCell ref="B9:X9"/>
    <mergeCell ref="B10:X10"/>
    <mergeCell ref="H15:I16"/>
    <mergeCell ref="M15:O16"/>
    <mergeCell ref="B27:V27"/>
    <mergeCell ref="D15:E16"/>
    <mergeCell ref="J15:L16"/>
    <mergeCell ref="P15:X15"/>
    <mergeCell ref="B11:X11"/>
    <mergeCell ref="B15:B17"/>
    <mergeCell ref="P16:R16"/>
    <mergeCell ref="S16:U16"/>
    <mergeCell ref="F15:G16"/>
    <mergeCell ref="C15:C17"/>
  </mergeCells>
  <phoneticPr fontId="2" type="noConversion"/>
  <pageMargins left="0.39370078740157483" right="0.39370078740157483" top="1.2598425196850394" bottom="0.31496062992125984" header="0.51181102362204722" footer="0.35433070866141736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88"/>
  <sheetViews>
    <sheetView view="pageBreakPreview" topLeftCell="A51" zoomScale="60" zoomScaleNormal="100" workbookViewId="0">
      <selection activeCell="O66" sqref="O66"/>
    </sheetView>
  </sheetViews>
  <sheetFormatPr defaultRowHeight="12.75"/>
  <cols>
    <col min="1" max="1" width="3.42578125" style="9" customWidth="1"/>
    <col min="2" max="2" width="8.85546875" style="9" customWidth="1"/>
    <col min="3" max="3" width="23" style="9" customWidth="1"/>
    <col min="4" max="8" width="14.140625" style="9" customWidth="1"/>
    <col min="9" max="9" width="11.85546875" style="9" customWidth="1"/>
    <col min="10" max="18" width="19.28515625" style="147" customWidth="1"/>
    <col min="19" max="21" width="17.5703125" style="9" customWidth="1"/>
    <col min="22" max="23" width="14.28515625" style="9" customWidth="1"/>
    <col min="24" max="24" width="14.140625" style="9" customWidth="1"/>
    <col min="25" max="16384" width="9.140625" style="9"/>
  </cols>
  <sheetData>
    <row r="1" spans="2:24" s="315" customFormat="1" ht="44.25" customHeight="1">
      <c r="D1" s="314">
        <f>'образование+молодежка'!D19+культура!D22+'физ-ра'!D19+прочие..!D23</f>
        <v>13635.970000000001</v>
      </c>
      <c r="E1" s="314">
        <f>'образование+молодежка'!E19+культура!E22+'физ-ра'!E19+прочие..!E23</f>
        <v>13901.970000000001</v>
      </c>
      <c r="F1" s="314">
        <f>'образование+молодежка'!F19+культура!F22+'физ-ра'!F19+прочие..!F23</f>
        <v>13430.6</v>
      </c>
      <c r="G1" s="314">
        <f>'образование+молодежка'!G19+культура!G22+'физ-ра'!G19+прочие..!G23</f>
        <v>13721.06</v>
      </c>
      <c r="H1" s="314">
        <f>'образование+молодежка'!H19+культура!H22+'физ-ра'!H19+прочие..!H23</f>
        <v>9765.73</v>
      </c>
      <c r="I1" s="314">
        <f>'образование+молодежка'!I19+культура!I22+'физ-ра'!I19+прочие..!I23</f>
        <v>9975.43</v>
      </c>
      <c r="J1" s="314">
        <f>'образование+молодежка'!J19+культура!J22+'физ-ра'!J19+прочие..!J23</f>
        <v>5433106.8299999991</v>
      </c>
      <c r="K1" s="314">
        <f>'образование+молодежка'!K19+культура!K22+'физ-ра'!K19+прочие..!K23</f>
        <v>6017165.29</v>
      </c>
      <c r="L1" s="314">
        <f>'образование+молодежка'!L19+культура!L22+'физ-ра'!L19+прочие..!L23</f>
        <v>5905554.8699999982</v>
      </c>
      <c r="M1" s="314">
        <f>'образование+молодежка'!M19+культура!M22+'физ-ра'!M19+прочие..!M23</f>
        <v>2973369.5100000002</v>
      </c>
      <c r="N1" s="314">
        <f>'образование+молодежка'!N19+культура!N22+'физ-ра'!N19+прочие..!N23</f>
        <v>3123009.45</v>
      </c>
      <c r="O1" s="314">
        <f>'образование+молодежка'!O19+культура!O22+'физ-ра'!O19+прочие..!O23</f>
        <v>3117295.8000000003</v>
      </c>
      <c r="P1" s="314">
        <f>'образование+молодежка'!P19+культура!P22+'физ-ра'!P19+прочие..!P23</f>
        <v>1300943.8499999999</v>
      </c>
      <c r="Q1" s="314">
        <f>'образование+молодежка'!Q19+культура!Q22+'физ-ра'!Q19+прочие..!Q23</f>
        <v>1351895.52</v>
      </c>
      <c r="R1" s="314">
        <f>'образование+молодежка'!R19+культура!R22+'физ-ра'!R19+прочие..!R23</f>
        <v>1351199.04</v>
      </c>
      <c r="S1" s="314">
        <f>'образование+молодежка'!S19+культура!S22+'физ-ра'!S19+прочие..!S23</f>
        <v>1579194.4400000002</v>
      </c>
      <c r="T1" s="314">
        <f>'образование+молодежка'!T19+культура!T22+'физ-ра'!T19+прочие..!T23</f>
        <v>1694105.41</v>
      </c>
      <c r="U1" s="314">
        <f>'образование+молодежка'!U19+культура!U22+'физ-ра'!U19+прочие..!U23</f>
        <v>1692340.66</v>
      </c>
      <c r="V1" s="314">
        <f>'образование+молодежка'!V19+культура!V22+'физ-ра'!V19+прочие..!V23</f>
        <v>93231.229999999981</v>
      </c>
      <c r="W1" s="314">
        <f>'образование+молодежка'!W19+культура!W22+'физ-ра'!W19+прочие..!W23</f>
        <v>77008.52</v>
      </c>
      <c r="X1" s="314">
        <f>'образование+молодежка'!X19+культура!X22+'физ-ра'!X19+прочие..!X23</f>
        <v>73756.100000000006</v>
      </c>
    </row>
    <row r="2" spans="2:24" ht="38.25">
      <c r="R2" s="852" t="s">
        <v>45</v>
      </c>
      <c r="S2" s="852"/>
      <c r="T2" s="852"/>
      <c r="U2" s="852"/>
      <c r="V2" s="852"/>
      <c r="W2" s="852"/>
      <c r="X2" s="852"/>
    </row>
    <row r="3" spans="2:24" ht="30" customHeight="1">
      <c r="R3" s="127"/>
      <c r="S3" s="19"/>
      <c r="T3" s="19"/>
      <c r="U3" s="18"/>
      <c r="V3" s="18"/>
      <c r="W3" s="18"/>
    </row>
    <row r="4" spans="2:24" ht="23.25">
      <c r="B4" s="20"/>
      <c r="F4" s="21"/>
      <c r="R4" s="858" t="s">
        <v>75</v>
      </c>
      <c r="S4" s="858"/>
      <c r="T4" s="858"/>
      <c r="U4" s="858"/>
      <c r="V4" s="858"/>
      <c r="W4" s="858"/>
      <c r="X4" s="858"/>
    </row>
    <row r="5" spans="2:24" ht="23.25" customHeight="1">
      <c r="B5" s="20"/>
      <c r="F5" s="21"/>
      <c r="R5" s="859" t="s">
        <v>80</v>
      </c>
      <c r="S5" s="858"/>
      <c r="T5" s="858"/>
      <c r="U5" s="858"/>
      <c r="V5" s="858"/>
      <c r="W5" s="858"/>
      <c r="X5" s="858"/>
    </row>
    <row r="6" spans="2:24" ht="23.25" customHeight="1">
      <c r="B6" s="20"/>
      <c r="F6" s="21"/>
      <c r="R6" s="859" t="s">
        <v>81</v>
      </c>
      <c r="S6" s="859"/>
      <c r="T6" s="859"/>
      <c r="U6" s="859"/>
      <c r="V6" s="859"/>
      <c r="W6" s="859"/>
      <c r="X6" s="859"/>
    </row>
    <row r="7" spans="2:24" ht="23.25" customHeight="1">
      <c r="B7" s="20"/>
      <c r="F7" s="21"/>
      <c r="R7" s="859" t="s">
        <v>82</v>
      </c>
      <c r="S7" s="859"/>
      <c r="T7" s="859"/>
      <c r="U7" s="859"/>
      <c r="V7" s="859"/>
      <c r="W7" s="859"/>
      <c r="X7" s="859"/>
    </row>
    <row r="8" spans="2:24" ht="23.25" customHeight="1">
      <c r="B8" s="20"/>
      <c r="F8" s="21"/>
      <c r="R8" s="859" t="s">
        <v>78</v>
      </c>
      <c r="S8" s="859"/>
      <c r="T8" s="859"/>
      <c r="U8" s="859"/>
      <c r="V8" s="859"/>
      <c r="W8" s="859"/>
      <c r="X8" s="859"/>
    </row>
    <row r="9" spans="2:24">
      <c r="B9" s="20"/>
      <c r="C9" s="22"/>
      <c r="M9" s="21"/>
      <c r="N9" s="21"/>
    </row>
    <row r="10" spans="2:24">
      <c r="B10" s="20"/>
      <c r="C10" s="22"/>
      <c r="M10" s="21"/>
      <c r="N10" s="21"/>
    </row>
    <row r="11" spans="2:24" ht="38.25">
      <c r="B11" s="852" t="s">
        <v>41</v>
      </c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</row>
    <row r="12" spans="2:24" ht="38.25">
      <c r="B12" s="852" t="s">
        <v>86</v>
      </c>
      <c r="C12" s="852"/>
      <c r="D12" s="852"/>
      <c r="E12" s="852"/>
      <c r="F12" s="852"/>
      <c r="G12" s="852"/>
      <c r="H12" s="852"/>
      <c r="I12" s="852"/>
      <c r="J12" s="852"/>
      <c r="K12" s="852"/>
      <c r="L12" s="852"/>
      <c r="M12" s="852"/>
      <c r="N12" s="852"/>
      <c r="O12" s="852"/>
      <c r="P12" s="852"/>
      <c r="Q12" s="852"/>
      <c r="R12" s="852"/>
      <c r="S12" s="852"/>
      <c r="T12" s="852"/>
      <c r="U12" s="852"/>
      <c r="V12" s="852"/>
      <c r="W12" s="852"/>
      <c r="X12" s="852"/>
    </row>
    <row r="13" spans="2:24" ht="38.25">
      <c r="B13" s="852" t="s">
        <v>90</v>
      </c>
      <c r="C13" s="852"/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</row>
    <row r="14" spans="2:24" ht="38.25">
      <c r="B14" s="23"/>
      <c r="C14" s="23"/>
      <c r="D14" s="23"/>
      <c r="E14" s="23"/>
      <c r="F14" s="23"/>
      <c r="G14" s="23"/>
      <c r="H14" s="23"/>
      <c r="I14" s="23"/>
      <c r="J14" s="127"/>
      <c r="K14" s="127"/>
      <c r="L14" s="852" t="s">
        <v>91</v>
      </c>
      <c r="M14" s="852"/>
      <c r="N14" s="852"/>
      <c r="O14" s="852"/>
      <c r="P14" s="852"/>
      <c r="Q14" s="852"/>
      <c r="R14" s="852"/>
      <c r="S14" s="852"/>
      <c r="T14" s="852"/>
      <c r="U14" s="852"/>
      <c r="V14" s="23"/>
      <c r="W14" s="23"/>
      <c r="X14" s="23"/>
    </row>
    <row r="15" spans="2:24" ht="25.5">
      <c r="B15" s="860" t="s">
        <v>124</v>
      </c>
      <c r="C15" s="861"/>
      <c r="D15" s="861"/>
      <c r="E15" s="861"/>
      <c r="F15" s="861"/>
      <c r="G15" s="861"/>
      <c r="H15" s="861"/>
      <c r="I15" s="861"/>
      <c r="J15" s="861"/>
      <c r="K15" s="861"/>
      <c r="L15" s="861"/>
      <c r="M15" s="861"/>
      <c r="N15" s="861"/>
      <c r="O15" s="861"/>
      <c r="P15" s="861"/>
      <c r="Q15" s="861"/>
      <c r="R15" s="861"/>
      <c r="S15" s="861"/>
      <c r="T15" s="861"/>
      <c r="U15" s="861"/>
      <c r="V15" s="861"/>
      <c r="W15" s="861"/>
      <c r="X15" s="861"/>
    </row>
    <row r="16" spans="2:24" ht="35.25" customHeight="1">
      <c r="B16" s="860" t="s">
        <v>98</v>
      </c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</row>
    <row r="17" spans="2:24" ht="14.25" customHeight="1">
      <c r="B17" s="796" t="s">
        <v>13</v>
      </c>
      <c r="C17" s="796"/>
      <c r="D17" s="796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</row>
    <row r="18" spans="2:24" ht="31.5" customHeight="1" thickBot="1">
      <c r="B18" s="20"/>
      <c r="D18" s="9">
        <f>D23-D27</f>
        <v>0</v>
      </c>
      <c r="E18" s="9">
        <f t="shared" ref="E18:X18" si="0">E23-E27</f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0</v>
      </c>
      <c r="N18" s="9">
        <f t="shared" si="0"/>
        <v>0</v>
      </c>
      <c r="O18" s="9">
        <f t="shared" si="0"/>
        <v>0</v>
      </c>
      <c r="P18" s="9">
        <f t="shared" si="0"/>
        <v>0</v>
      </c>
      <c r="Q18" s="9">
        <f t="shared" si="0"/>
        <v>0</v>
      </c>
      <c r="R18" s="9">
        <f t="shared" si="0"/>
        <v>0</v>
      </c>
      <c r="S18" s="9">
        <f t="shared" si="0"/>
        <v>0</v>
      </c>
      <c r="T18" s="9">
        <f t="shared" si="0"/>
        <v>0</v>
      </c>
      <c r="U18" s="9">
        <f t="shared" si="0"/>
        <v>0</v>
      </c>
      <c r="V18" s="9">
        <f t="shared" si="0"/>
        <v>0</v>
      </c>
      <c r="W18" s="9">
        <f t="shared" si="0"/>
        <v>0</v>
      </c>
      <c r="X18" s="9">
        <f t="shared" si="0"/>
        <v>0</v>
      </c>
    </row>
    <row r="19" spans="2:24" ht="12.75" customHeight="1">
      <c r="B19" s="911"/>
      <c r="C19" s="863" t="s">
        <v>30</v>
      </c>
      <c r="D19" s="854" t="s">
        <v>38</v>
      </c>
      <c r="E19" s="855"/>
      <c r="F19" s="854" t="s">
        <v>39</v>
      </c>
      <c r="G19" s="855"/>
      <c r="H19" s="854" t="s">
        <v>37</v>
      </c>
      <c r="I19" s="855"/>
      <c r="J19" s="854" t="s">
        <v>50</v>
      </c>
      <c r="K19" s="855"/>
      <c r="L19" s="866"/>
      <c r="M19" s="854" t="s">
        <v>36</v>
      </c>
      <c r="N19" s="855"/>
      <c r="O19" s="866"/>
      <c r="P19" s="863" t="s">
        <v>32</v>
      </c>
      <c r="Q19" s="863"/>
      <c r="R19" s="863"/>
      <c r="S19" s="863"/>
      <c r="T19" s="863"/>
      <c r="U19" s="863"/>
      <c r="V19" s="863"/>
      <c r="W19" s="864"/>
      <c r="X19" s="865"/>
    </row>
    <row r="20" spans="2:24" ht="50.25" customHeight="1">
      <c r="B20" s="912"/>
      <c r="C20" s="853"/>
      <c r="D20" s="856"/>
      <c r="E20" s="857"/>
      <c r="F20" s="856"/>
      <c r="G20" s="857"/>
      <c r="H20" s="856"/>
      <c r="I20" s="857"/>
      <c r="J20" s="867"/>
      <c r="K20" s="868"/>
      <c r="L20" s="869"/>
      <c r="M20" s="867"/>
      <c r="N20" s="868"/>
      <c r="O20" s="869"/>
      <c r="P20" s="853" t="s">
        <v>53</v>
      </c>
      <c r="Q20" s="853"/>
      <c r="R20" s="853"/>
      <c r="S20" s="853" t="s">
        <v>54</v>
      </c>
      <c r="T20" s="853"/>
      <c r="U20" s="853"/>
      <c r="V20" s="853" t="s">
        <v>33</v>
      </c>
      <c r="W20" s="853"/>
      <c r="X20" s="870"/>
    </row>
    <row r="21" spans="2:24" ht="69.75" customHeight="1" thickBot="1">
      <c r="B21" s="913"/>
      <c r="C21" s="875"/>
      <c r="D21" s="583" t="s">
        <v>49</v>
      </c>
      <c r="E21" s="583" t="s">
        <v>14</v>
      </c>
      <c r="F21" s="583" t="s">
        <v>49</v>
      </c>
      <c r="G21" s="583" t="s">
        <v>14</v>
      </c>
      <c r="H21" s="583" t="s">
        <v>49</v>
      </c>
      <c r="I21" s="583" t="s">
        <v>14</v>
      </c>
      <c r="J21" s="583" t="s">
        <v>48</v>
      </c>
      <c r="K21" s="583" t="s">
        <v>19</v>
      </c>
      <c r="L21" s="583" t="s">
        <v>31</v>
      </c>
      <c r="M21" s="583" t="s">
        <v>48</v>
      </c>
      <c r="N21" s="583" t="s">
        <v>19</v>
      </c>
      <c r="O21" s="583" t="s">
        <v>31</v>
      </c>
      <c r="P21" s="583" t="s">
        <v>48</v>
      </c>
      <c r="Q21" s="583" t="s">
        <v>19</v>
      </c>
      <c r="R21" s="583" t="s">
        <v>31</v>
      </c>
      <c r="S21" s="583" t="s">
        <v>48</v>
      </c>
      <c r="T21" s="583" t="s">
        <v>19</v>
      </c>
      <c r="U21" s="583" t="s">
        <v>31</v>
      </c>
      <c r="V21" s="583" t="s">
        <v>48</v>
      </c>
      <c r="W21" s="583" t="s">
        <v>19</v>
      </c>
      <c r="X21" s="24" t="s">
        <v>31</v>
      </c>
    </row>
    <row r="22" spans="2:24" ht="13.5" thickBot="1">
      <c r="B22" s="17">
        <v>1</v>
      </c>
      <c r="C22" s="25">
        <v>2</v>
      </c>
      <c r="D22" s="25">
        <v>3</v>
      </c>
      <c r="E22" s="26">
        <v>4</v>
      </c>
      <c r="F22" s="25">
        <v>5</v>
      </c>
      <c r="G22" s="25">
        <v>6</v>
      </c>
      <c r="H22" s="26">
        <v>7</v>
      </c>
      <c r="I22" s="25">
        <v>8</v>
      </c>
      <c r="J22" s="25">
        <v>9</v>
      </c>
      <c r="K22" s="26">
        <v>10</v>
      </c>
      <c r="L22" s="25">
        <v>11</v>
      </c>
      <c r="M22" s="25">
        <v>12</v>
      </c>
      <c r="N22" s="26">
        <v>13</v>
      </c>
      <c r="O22" s="25">
        <v>14</v>
      </c>
      <c r="P22" s="25">
        <v>15</v>
      </c>
      <c r="Q22" s="26">
        <v>16</v>
      </c>
      <c r="R22" s="25">
        <v>17</v>
      </c>
      <c r="S22" s="25">
        <v>18</v>
      </c>
      <c r="T22" s="26">
        <v>19</v>
      </c>
      <c r="U22" s="25">
        <v>20</v>
      </c>
      <c r="V22" s="25">
        <v>21</v>
      </c>
      <c r="W22" s="26">
        <v>22</v>
      </c>
      <c r="X22" s="27">
        <v>23</v>
      </c>
    </row>
    <row r="23" spans="2:24" ht="38.25">
      <c r="B23" s="16" t="s">
        <v>1</v>
      </c>
      <c r="C23" s="28" t="s">
        <v>3</v>
      </c>
      <c r="D23" s="610">
        <f>D24+D25+D26</f>
        <v>566.5</v>
      </c>
      <c r="E23" s="610">
        <f t="shared" ref="E23:X23" si="1">E24+E25+E26</f>
        <v>566.5</v>
      </c>
      <c r="F23" s="610">
        <f t="shared" si="1"/>
        <v>472.5</v>
      </c>
      <c r="G23" s="610">
        <f t="shared" si="1"/>
        <v>502.5</v>
      </c>
      <c r="H23" s="610">
        <f t="shared" si="1"/>
        <v>470.6</v>
      </c>
      <c r="I23" s="610">
        <f t="shared" si="1"/>
        <v>486.5</v>
      </c>
      <c r="J23" s="611">
        <f t="shared" si="1"/>
        <v>422085.72</v>
      </c>
      <c r="K23" s="611">
        <f t="shared" si="1"/>
        <v>467910.74</v>
      </c>
      <c r="L23" s="611">
        <f t="shared" si="1"/>
        <v>413048.88</v>
      </c>
      <c r="M23" s="611">
        <f t="shared" si="1"/>
        <v>174571.2</v>
      </c>
      <c r="N23" s="611">
        <f t="shared" si="1"/>
        <v>174658.41</v>
      </c>
      <c r="O23" s="611">
        <f>O24+O25+O26</f>
        <v>174658.41</v>
      </c>
      <c r="P23" s="611">
        <f t="shared" si="1"/>
        <v>173409.91</v>
      </c>
      <c r="Q23" s="611">
        <f t="shared" si="1"/>
        <v>173171.1</v>
      </c>
      <c r="R23" s="611">
        <f t="shared" si="1"/>
        <v>173171.1</v>
      </c>
      <c r="S23" s="611">
        <f t="shared" si="1"/>
        <v>0</v>
      </c>
      <c r="T23" s="611">
        <f t="shared" si="1"/>
        <v>0</v>
      </c>
      <c r="U23" s="611">
        <f t="shared" si="1"/>
        <v>0</v>
      </c>
      <c r="V23" s="611">
        <f t="shared" si="1"/>
        <v>1161.29</v>
      </c>
      <c r="W23" s="611">
        <f t="shared" si="1"/>
        <v>1487.31</v>
      </c>
      <c r="X23" s="611">
        <f t="shared" si="1"/>
        <v>1487.31</v>
      </c>
    </row>
    <row r="24" spans="2:24" ht="40.5" customHeight="1">
      <c r="B24" s="29" t="s">
        <v>20</v>
      </c>
      <c r="C24" s="15" t="s">
        <v>16</v>
      </c>
      <c r="D24" s="612">
        <f>D52+D67+D80</f>
        <v>410</v>
      </c>
      <c r="E24" s="612">
        <f t="shared" ref="E24:X26" si="2">E52+E67+E80</f>
        <v>410</v>
      </c>
      <c r="F24" s="612">
        <f t="shared" si="2"/>
        <v>356</v>
      </c>
      <c r="G24" s="612">
        <f t="shared" si="2"/>
        <v>388</v>
      </c>
      <c r="H24" s="612">
        <f t="shared" si="2"/>
        <v>351.1</v>
      </c>
      <c r="I24" s="612">
        <f t="shared" si="2"/>
        <v>370</v>
      </c>
      <c r="J24" s="612">
        <f t="shared" si="2"/>
        <v>214903.24</v>
      </c>
      <c r="K24" s="612">
        <f t="shared" si="2"/>
        <v>216921.66999999998</v>
      </c>
      <c r="L24" s="612">
        <f t="shared" si="2"/>
        <v>216208.36000000002</v>
      </c>
      <c r="M24" s="612">
        <f t="shared" si="2"/>
        <v>123194.59</v>
      </c>
      <c r="N24" s="612">
        <f t="shared" si="2"/>
        <v>122721.74</v>
      </c>
      <c r="O24" s="612">
        <f>O52+O67+O80</f>
        <v>122721.74</v>
      </c>
      <c r="P24" s="612">
        <f t="shared" si="2"/>
        <v>123194.59</v>
      </c>
      <c r="Q24" s="612">
        <f t="shared" si="2"/>
        <v>122721.74</v>
      </c>
      <c r="R24" s="612">
        <f t="shared" si="2"/>
        <v>122721.74</v>
      </c>
      <c r="S24" s="612">
        <f t="shared" si="2"/>
        <v>0</v>
      </c>
      <c r="T24" s="612">
        <f t="shared" si="2"/>
        <v>0</v>
      </c>
      <c r="U24" s="612">
        <f t="shared" si="2"/>
        <v>0</v>
      </c>
      <c r="V24" s="612">
        <f t="shared" si="2"/>
        <v>0</v>
      </c>
      <c r="W24" s="612">
        <f t="shared" si="2"/>
        <v>0</v>
      </c>
      <c r="X24" s="612">
        <f t="shared" si="2"/>
        <v>0</v>
      </c>
    </row>
    <row r="25" spans="2:24" ht="40.5" customHeight="1">
      <c r="B25" s="29" t="s">
        <v>21</v>
      </c>
      <c r="C25" s="15" t="s">
        <v>17</v>
      </c>
      <c r="D25" s="612">
        <f t="shared" ref="D25:S26" si="3">D53+D68+D81</f>
        <v>156.5</v>
      </c>
      <c r="E25" s="612">
        <f t="shared" si="3"/>
        <v>156.5</v>
      </c>
      <c r="F25" s="612">
        <f t="shared" si="3"/>
        <v>116.5</v>
      </c>
      <c r="G25" s="612">
        <f t="shared" si="3"/>
        <v>114.5</v>
      </c>
      <c r="H25" s="612">
        <f t="shared" si="3"/>
        <v>119.5</v>
      </c>
      <c r="I25" s="612">
        <f t="shared" si="3"/>
        <v>116.5</v>
      </c>
      <c r="J25" s="612">
        <f t="shared" si="3"/>
        <v>207182.47999999998</v>
      </c>
      <c r="K25" s="612">
        <f t="shared" si="3"/>
        <v>250989.07</v>
      </c>
      <c r="L25" s="612">
        <f t="shared" si="3"/>
        <v>196840.52</v>
      </c>
      <c r="M25" s="612">
        <f t="shared" si="3"/>
        <v>51376.61</v>
      </c>
      <c r="N25" s="612">
        <f t="shared" si="3"/>
        <v>51936.67</v>
      </c>
      <c r="O25" s="612">
        <f>O53+O68+O81</f>
        <v>51936.67</v>
      </c>
      <c r="P25" s="612">
        <f t="shared" si="3"/>
        <v>50215.32</v>
      </c>
      <c r="Q25" s="612">
        <f t="shared" si="3"/>
        <v>50449.36</v>
      </c>
      <c r="R25" s="612">
        <f t="shared" si="3"/>
        <v>50449.36</v>
      </c>
      <c r="S25" s="612">
        <f t="shared" si="3"/>
        <v>0</v>
      </c>
      <c r="T25" s="612">
        <f t="shared" si="2"/>
        <v>0</v>
      </c>
      <c r="U25" s="612">
        <f t="shared" si="2"/>
        <v>0</v>
      </c>
      <c r="V25" s="612">
        <f t="shared" si="2"/>
        <v>1161.29</v>
      </c>
      <c r="W25" s="612">
        <f t="shared" si="2"/>
        <v>1487.31</v>
      </c>
      <c r="X25" s="612">
        <f t="shared" si="2"/>
        <v>1487.31</v>
      </c>
    </row>
    <row r="26" spans="2:24" ht="40.5" customHeight="1">
      <c r="B26" s="29" t="s">
        <v>22</v>
      </c>
      <c r="C26" s="15" t="s">
        <v>18</v>
      </c>
      <c r="D26" s="612">
        <f t="shared" si="3"/>
        <v>0</v>
      </c>
      <c r="E26" s="612">
        <f t="shared" si="2"/>
        <v>0</v>
      </c>
      <c r="F26" s="612">
        <f t="shared" si="2"/>
        <v>0</v>
      </c>
      <c r="G26" s="612">
        <f t="shared" si="2"/>
        <v>0</v>
      </c>
      <c r="H26" s="612">
        <f t="shared" si="2"/>
        <v>0</v>
      </c>
      <c r="I26" s="612">
        <f t="shared" si="2"/>
        <v>0</v>
      </c>
      <c r="J26" s="612">
        <f t="shared" si="2"/>
        <v>0</v>
      </c>
      <c r="K26" s="612">
        <f t="shared" si="2"/>
        <v>0</v>
      </c>
      <c r="L26" s="612">
        <f t="shared" si="2"/>
        <v>0</v>
      </c>
      <c r="M26" s="612">
        <f t="shared" si="2"/>
        <v>0</v>
      </c>
      <c r="N26" s="612">
        <f t="shared" si="2"/>
        <v>0</v>
      </c>
      <c r="O26" s="612">
        <f t="shared" si="2"/>
        <v>0</v>
      </c>
      <c r="P26" s="612">
        <f t="shared" si="2"/>
        <v>0</v>
      </c>
      <c r="Q26" s="612">
        <f t="shared" si="2"/>
        <v>0</v>
      </c>
      <c r="R26" s="612">
        <f t="shared" si="2"/>
        <v>0</v>
      </c>
      <c r="S26" s="612">
        <f t="shared" si="2"/>
        <v>0</v>
      </c>
      <c r="T26" s="612">
        <f t="shared" si="2"/>
        <v>0</v>
      </c>
      <c r="U26" s="612">
        <f t="shared" si="2"/>
        <v>0</v>
      </c>
      <c r="V26" s="612">
        <f t="shared" si="2"/>
        <v>0</v>
      </c>
      <c r="W26" s="612">
        <f t="shared" si="2"/>
        <v>0</v>
      </c>
      <c r="X26" s="612">
        <f t="shared" si="2"/>
        <v>0</v>
      </c>
    </row>
    <row r="27" spans="2:24" ht="40.5" customHeight="1">
      <c r="B27" s="29" t="s">
        <v>23</v>
      </c>
      <c r="C27" s="30" t="s">
        <v>34</v>
      </c>
      <c r="D27" s="613">
        <f>D28+D29+D30+D31+D32+D33+D34</f>
        <v>566.5</v>
      </c>
      <c r="E27" s="613">
        <f t="shared" ref="E27:X27" si="4">E28+E29+E30+E31+E32+E33+E34</f>
        <v>566.5</v>
      </c>
      <c r="F27" s="613">
        <f t="shared" si="4"/>
        <v>472.5</v>
      </c>
      <c r="G27" s="613">
        <f t="shared" si="4"/>
        <v>502.5</v>
      </c>
      <c r="H27" s="613">
        <f t="shared" si="4"/>
        <v>470.6</v>
      </c>
      <c r="I27" s="613">
        <f t="shared" si="4"/>
        <v>486.5</v>
      </c>
      <c r="J27" s="614">
        <f t="shared" si="4"/>
        <v>422085.72</v>
      </c>
      <c r="K27" s="614">
        <f t="shared" si="4"/>
        <v>467910.74000000005</v>
      </c>
      <c r="L27" s="614">
        <f t="shared" si="4"/>
        <v>413048.87999999995</v>
      </c>
      <c r="M27" s="614">
        <f t="shared" si="4"/>
        <v>174571.2</v>
      </c>
      <c r="N27" s="614">
        <f t="shared" si="4"/>
        <v>174658.40999999997</v>
      </c>
      <c r="O27" s="614">
        <f t="shared" si="4"/>
        <v>174658.40999999997</v>
      </c>
      <c r="P27" s="614">
        <f t="shared" si="4"/>
        <v>173409.91</v>
      </c>
      <c r="Q27" s="614">
        <f t="shared" si="4"/>
        <v>173171.09999999998</v>
      </c>
      <c r="R27" s="614">
        <f t="shared" si="4"/>
        <v>173171.09999999998</v>
      </c>
      <c r="S27" s="614">
        <f t="shared" si="4"/>
        <v>0</v>
      </c>
      <c r="T27" s="614">
        <f t="shared" si="4"/>
        <v>0</v>
      </c>
      <c r="U27" s="614">
        <f t="shared" si="4"/>
        <v>0</v>
      </c>
      <c r="V27" s="614">
        <f t="shared" si="4"/>
        <v>1161.29</v>
      </c>
      <c r="W27" s="614">
        <f t="shared" si="4"/>
        <v>1487.31</v>
      </c>
      <c r="X27" s="614">
        <f t="shared" si="4"/>
        <v>1487.31</v>
      </c>
    </row>
    <row r="28" spans="2:24" ht="21" customHeight="1">
      <c r="B28" s="29" t="s">
        <v>24</v>
      </c>
      <c r="C28" s="31" t="s">
        <v>92</v>
      </c>
      <c r="D28" s="615">
        <f>D56</f>
        <v>217</v>
      </c>
      <c r="E28" s="615">
        <f t="shared" ref="E28:X28" si="5">E56</f>
        <v>217</v>
      </c>
      <c r="F28" s="615">
        <f t="shared" si="5"/>
        <v>169</v>
      </c>
      <c r="G28" s="615">
        <f t="shared" si="5"/>
        <v>205</v>
      </c>
      <c r="H28" s="615">
        <f t="shared" si="5"/>
        <v>169</v>
      </c>
      <c r="I28" s="615">
        <f t="shared" si="5"/>
        <v>189</v>
      </c>
      <c r="J28" s="612">
        <f t="shared" si="5"/>
        <v>100245.78</v>
      </c>
      <c r="K28" s="612">
        <f t="shared" si="5"/>
        <v>100673.54</v>
      </c>
      <c r="L28" s="612">
        <f t="shared" si="5"/>
        <v>100638.47</v>
      </c>
      <c r="M28" s="612">
        <f t="shared" si="5"/>
        <v>60867.3</v>
      </c>
      <c r="N28" s="612">
        <f t="shared" si="5"/>
        <v>60950.400000000001</v>
      </c>
      <c r="O28" s="612">
        <f t="shared" si="5"/>
        <v>60950.400000000001</v>
      </c>
      <c r="P28" s="612">
        <f t="shared" si="5"/>
        <v>60867.3</v>
      </c>
      <c r="Q28" s="612">
        <f t="shared" si="5"/>
        <v>60950.400000000001</v>
      </c>
      <c r="R28" s="612">
        <f t="shared" si="5"/>
        <v>60950.400000000001</v>
      </c>
      <c r="S28" s="612">
        <f t="shared" si="5"/>
        <v>0</v>
      </c>
      <c r="T28" s="612">
        <f t="shared" si="5"/>
        <v>0</v>
      </c>
      <c r="U28" s="612">
        <f t="shared" si="5"/>
        <v>0</v>
      </c>
      <c r="V28" s="612">
        <f t="shared" si="5"/>
        <v>0</v>
      </c>
      <c r="W28" s="612">
        <f t="shared" si="5"/>
        <v>0</v>
      </c>
      <c r="X28" s="612">
        <f t="shared" si="5"/>
        <v>0</v>
      </c>
    </row>
    <row r="29" spans="2:24" ht="21" customHeight="1">
      <c r="B29" s="29" t="s">
        <v>94</v>
      </c>
      <c r="C29" s="31" t="s">
        <v>93</v>
      </c>
      <c r="D29" s="615">
        <f>D57</f>
        <v>47</v>
      </c>
      <c r="E29" s="615">
        <f t="shared" ref="E29:X29" si="6">E57</f>
        <v>47</v>
      </c>
      <c r="F29" s="615">
        <f t="shared" si="6"/>
        <v>42</v>
      </c>
      <c r="G29" s="615">
        <f t="shared" si="6"/>
        <v>41</v>
      </c>
      <c r="H29" s="615">
        <f t="shared" si="6"/>
        <v>42</v>
      </c>
      <c r="I29" s="615">
        <f t="shared" si="6"/>
        <v>41</v>
      </c>
      <c r="J29" s="612">
        <f t="shared" si="6"/>
        <v>36308.46</v>
      </c>
      <c r="K29" s="612">
        <f t="shared" si="6"/>
        <v>35737.949999999997</v>
      </c>
      <c r="L29" s="612">
        <f t="shared" si="6"/>
        <v>35188.11</v>
      </c>
      <c r="M29" s="612">
        <f t="shared" si="6"/>
        <v>11769.08</v>
      </c>
      <c r="N29" s="612">
        <f t="shared" si="6"/>
        <v>11656.54</v>
      </c>
      <c r="O29" s="612">
        <f t="shared" si="6"/>
        <v>11656.54</v>
      </c>
      <c r="P29" s="612">
        <f t="shared" si="6"/>
        <v>11769.08</v>
      </c>
      <c r="Q29" s="612">
        <f t="shared" si="6"/>
        <v>11656.54</v>
      </c>
      <c r="R29" s="612">
        <f t="shared" si="6"/>
        <v>11656.54</v>
      </c>
      <c r="S29" s="612">
        <f t="shared" si="6"/>
        <v>0</v>
      </c>
      <c r="T29" s="612">
        <f t="shared" si="6"/>
        <v>0</v>
      </c>
      <c r="U29" s="612">
        <f t="shared" si="6"/>
        <v>0</v>
      </c>
      <c r="V29" s="612">
        <f t="shared" si="6"/>
        <v>0</v>
      </c>
      <c r="W29" s="612">
        <f t="shared" si="6"/>
        <v>0</v>
      </c>
      <c r="X29" s="612">
        <f t="shared" si="6"/>
        <v>0</v>
      </c>
    </row>
    <row r="30" spans="2:24" ht="21" customHeight="1">
      <c r="B30" s="29" t="s">
        <v>113</v>
      </c>
      <c r="C30" s="15" t="s">
        <v>105</v>
      </c>
      <c r="D30" s="612">
        <f>D71</f>
        <v>69</v>
      </c>
      <c r="E30" s="612">
        <f t="shared" ref="E30:X30" si="7">E71</f>
        <v>69</v>
      </c>
      <c r="F30" s="612">
        <f t="shared" si="7"/>
        <v>50</v>
      </c>
      <c r="G30" s="612">
        <f t="shared" si="7"/>
        <v>52</v>
      </c>
      <c r="H30" s="612">
        <f t="shared" si="7"/>
        <v>52</v>
      </c>
      <c r="I30" s="612">
        <f t="shared" si="7"/>
        <v>52</v>
      </c>
      <c r="J30" s="612">
        <f t="shared" si="7"/>
        <v>61176.91</v>
      </c>
      <c r="K30" s="612">
        <f t="shared" si="7"/>
        <v>94267</v>
      </c>
      <c r="L30" s="612">
        <f t="shared" si="7"/>
        <v>94267</v>
      </c>
      <c r="M30" s="612">
        <f t="shared" si="7"/>
        <v>27238.94</v>
      </c>
      <c r="N30" s="612">
        <f t="shared" si="7"/>
        <v>28429.9</v>
      </c>
      <c r="O30" s="612">
        <f t="shared" si="7"/>
        <v>28429.9</v>
      </c>
      <c r="P30" s="612">
        <f t="shared" si="7"/>
        <v>26238.94</v>
      </c>
      <c r="Q30" s="612">
        <f t="shared" si="7"/>
        <v>26942.59</v>
      </c>
      <c r="R30" s="612">
        <f t="shared" si="7"/>
        <v>26942.59</v>
      </c>
      <c r="S30" s="612">
        <f t="shared" si="7"/>
        <v>0</v>
      </c>
      <c r="T30" s="612">
        <f t="shared" si="7"/>
        <v>0</v>
      </c>
      <c r="U30" s="612">
        <f t="shared" si="7"/>
        <v>0</v>
      </c>
      <c r="V30" s="612">
        <f t="shared" si="7"/>
        <v>1000</v>
      </c>
      <c r="W30" s="612">
        <f t="shared" si="7"/>
        <v>1487.31</v>
      </c>
      <c r="X30" s="612">
        <f t="shared" si="7"/>
        <v>1487.31</v>
      </c>
    </row>
    <row r="31" spans="2:24" ht="51" customHeight="1">
      <c r="B31" s="29" t="s">
        <v>114</v>
      </c>
      <c r="C31" s="15" t="s">
        <v>96</v>
      </c>
      <c r="D31" s="612">
        <f>D72</f>
        <v>8.5</v>
      </c>
      <c r="E31" s="612">
        <f t="shared" ref="E31:X31" si="8">E72</f>
        <v>8.5</v>
      </c>
      <c r="F31" s="612">
        <f t="shared" si="8"/>
        <v>8.5</v>
      </c>
      <c r="G31" s="612">
        <f t="shared" si="8"/>
        <v>8.5</v>
      </c>
      <c r="H31" s="612">
        <f t="shared" si="8"/>
        <v>8.5</v>
      </c>
      <c r="I31" s="612">
        <f t="shared" si="8"/>
        <v>8.5</v>
      </c>
      <c r="J31" s="612">
        <f t="shared" si="8"/>
        <v>4358.3</v>
      </c>
      <c r="K31" s="612">
        <f t="shared" si="8"/>
        <v>4322.8999999999996</v>
      </c>
      <c r="L31" s="612">
        <f t="shared" si="8"/>
        <v>4322.8999999999996</v>
      </c>
      <c r="M31" s="612">
        <f t="shared" si="8"/>
        <v>2888.5</v>
      </c>
      <c r="N31" s="612">
        <f t="shared" si="8"/>
        <v>3002.4</v>
      </c>
      <c r="O31" s="612">
        <f t="shared" si="8"/>
        <v>3002.4</v>
      </c>
      <c r="P31" s="612">
        <f t="shared" si="8"/>
        <v>2888.5</v>
      </c>
      <c r="Q31" s="612">
        <f t="shared" si="8"/>
        <v>3002.4</v>
      </c>
      <c r="R31" s="612">
        <f t="shared" si="8"/>
        <v>3002.4</v>
      </c>
      <c r="S31" s="612">
        <f t="shared" si="8"/>
        <v>0</v>
      </c>
      <c r="T31" s="612">
        <f t="shared" si="8"/>
        <v>0</v>
      </c>
      <c r="U31" s="612">
        <f t="shared" si="8"/>
        <v>0</v>
      </c>
      <c r="V31" s="612">
        <f t="shared" si="8"/>
        <v>0</v>
      </c>
      <c r="W31" s="612">
        <f t="shared" si="8"/>
        <v>0</v>
      </c>
      <c r="X31" s="612">
        <f t="shared" si="8"/>
        <v>0</v>
      </c>
    </row>
    <row r="32" spans="2:24" ht="51" customHeight="1">
      <c r="B32" s="29" t="s">
        <v>115</v>
      </c>
      <c r="C32" s="15" t="s">
        <v>97</v>
      </c>
      <c r="D32" s="616">
        <f>D73</f>
        <v>79</v>
      </c>
      <c r="E32" s="616">
        <f t="shared" ref="E32:X32" si="9">E73</f>
        <v>79</v>
      </c>
      <c r="F32" s="616">
        <f t="shared" si="9"/>
        <v>58</v>
      </c>
      <c r="G32" s="616">
        <f t="shared" si="9"/>
        <v>54</v>
      </c>
      <c r="H32" s="616">
        <f t="shared" si="9"/>
        <v>59</v>
      </c>
      <c r="I32" s="616">
        <f t="shared" si="9"/>
        <v>56</v>
      </c>
      <c r="J32" s="616">
        <f t="shared" si="9"/>
        <v>141647.26999999999</v>
      </c>
      <c r="K32" s="616">
        <f t="shared" si="9"/>
        <v>152399.17000000001</v>
      </c>
      <c r="L32" s="616">
        <f t="shared" si="9"/>
        <v>98250.62</v>
      </c>
      <c r="M32" s="616">
        <f t="shared" si="9"/>
        <v>21249.170000000002</v>
      </c>
      <c r="N32" s="616">
        <f t="shared" si="9"/>
        <v>20504.37</v>
      </c>
      <c r="O32" s="616">
        <f t="shared" si="9"/>
        <v>20504.37</v>
      </c>
      <c r="P32" s="616">
        <f t="shared" si="9"/>
        <v>21087.88</v>
      </c>
      <c r="Q32" s="616">
        <f t="shared" si="9"/>
        <v>20504.37</v>
      </c>
      <c r="R32" s="616">
        <f t="shared" si="9"/>
        <v>20504.37</v>
      </c>
      <c r="S32" s="616">
        <f t="shared" si="9"/>
        <v>0</v>
      </c>
      <c r="T32" s="616">
        <f t="shared" si="9"/>
        <v>0</v>
      </c>
      <c r="U32" s="616">
        <f t="shared" si="9"/>
        <v>0</v>
      </c>
      <c r="V32" s="616">
        <f t="shared" si="9"/>
        <v>161.29</v>
      </c>
      <c r="W32" s="616">
        <f t="shared" si="9"/>
        <v>0</v>
      </c>
      <c r="X32" s="616">
        <f t="shared" si="9"/>
        <v>0</v>
      </c>
    </row>
    <row r="33" spans="1:25" ht="25.5">
      <c r="B33" s="29" t="s">
        <v>116</v>
      </c>
      <c r="C33" s="15" t="s">
        <v>99</v>
      </c>
      <c r="D33" s="615">
        <f>D84</f>
        <v>63</v>
      </c>
      <c r="E33" s="615">
        <f t="shared" ref="E33:X33" si="10">E84</f>
        <v>63</v>
      </c>
      <c r="F33" s="615">
        <f t="shared" si="10"/>
        <v>62</v>
      </c>
      <c r="G33" s="615">
        <f t="shared" si="10"/>
        <v>61</v>
      </c>
      <c r="H33" s="615">
        <f t="shared" si="10"/>
        <v>62</v>
      </c>
      <c r="I33" s="615">
        <f t="shared" si="10"/>
        <v>62</v>
      </c>
      <c r="J33" s="612">
        <f t="shared" si="10"/>
        <v>36495.5</v>
      </c>
      <c r="K33" s="612">
        <f t="shared" si="10"/>
        <v>37144.22</v>
      </c>
      <c r="L33" s="612">
        <f t="shared" si="10"/>
        <v>37016.93</v>
      </c>
      <c r="M33" s="612">
        <f t="shared" si="10"/>
        <v>23933.21</v>
      </c>
      <c r="N33" s="612">
        <f t="shared" si="10"/>
        <v>23723.25</v>
      </c>
      <c r="O33" s="612">
        <f t="shared" si="10"/>
        <v>23723.25</v>
      </c>
      <c r="P33" s="612">
        <f t="shared" si="10"/>
        <v>23933.21</v>
      </c>
      <c r="Q33" s="612">
        <f t="shared" si="10"/>
        <v>23723.25</v>
      </c>
      <c r="R33" s="612">
        <f t="shared" si="10"/>
        <v>23723.25</v>
      </c>
      <c r="S33" s="612">
        <f t="shared" si="10"/>
        <v>0</v>
      </c>
      <c r="T33" s="612">
        <f t="shared" si="10"/>
        <v>0</v>
      </c>
      <c r="U33" s="612">
        <f t="shared" si="10"/>
        <v>0</v>
      </c>
      <c r="V33" s="612">
        <f t="shared" si="10"/>
        <v>0</v>
      </c>
      <c r="W33" s="612">
        <f t="shared" si="10"/>
        <v>0</v>
      </c>
      <c r="X33" s="612">
        <f t="shared" si="10"/>
        <v>0</v>
      </c>
    </row>
    <row r="34" spans="1:25" ht="25.5">
      <c r="B34" s="29" t="s">
        <v>117</v>
      </c>
      <c r="C34" s="15" t="s">
        <v>100</v>
      </c>
      <c r="D34" s="615">
        <f>D85</f>
        <v>83</v>
      </c>
      <c r="E34" s="615">
        <f t="shared" ref="E34:X34" si="11">E85</f>
        <v>83</v>
      </c>
      <c r="F34" s="615">
        <f t="shared" si="11"/>
        <v>83</v>
      </c>
      <c r="G34" s="615">
        <f t="shared" si="11"/>
        <v>81</v>
      </c>
      <c r="H34" s="615">
        <f t="shared" si="11"/>
        <v>78.099999999999994</v>
      </c>
      <c r="I34" s="615">
        <f t="shared" si="11"/>
        <v>78</v>
      </c>
      <c r="J34" s="612">
        <f t="shared" si="11"/>
        <v>41853.5</v>
      </c>
      <c r="K34" s="612">
        <f t="shared" si="11"/>
        <v>43365.96</v>
      </c>
      <c r="L34" s="612">
        <f t="shared" si="11"/>
        <v>43364.85</v>
      </c>
      <c r="M34" s="612">
        <f t="shared" si="11"/>
        <v>26625</v>
      </c>
      <c r="N34" s="612">
        <f t="shared" si="11"/>
        <v>26391.55</v>
      </c>
      <c r="O34" s="612">
        <f t="shared" si="11"/>
        <v>26391.55</v>
      </c>
      <c r="P34" s="612">
        <f t="shared" si="11"/>
        <v>26625</v>
      </c>
      <c r="Q34" s="612">
        <f t="shared" si="11"/>
        <v>26391.55</v>
      </c>
      <c r="R34" s="612">
        <f t="shared" si="11"/>
        <v>26391.55</v>
      </c>
      <c r="S34" s="612">
        <f t="shared" si="11"/>
        <v>0</v>
      </c>
      <c r="T34" s="612">
        <f t="shared" si="11"/>
        <v>0</v>
      </c>
      <c r="U34" s="612">
        <f t="shared" si="11"/>
        <v>0</v>
      </c>
      <c r="V34" s="612">
        <f t="shared" si="11"/>
        <v>0</v>
      </c>
      <c r="W34" s="612">
        <f t="shared" si="11"/>
        <v>0</v>
      </c>
      <c r="X34" s="612">
        <f t="shared" si="11"/>
        <v>0</v>
      </c>
    </row>
    <row r="35" spans="1:25">
      <c r="B35" s="32"/>
      <c r="C35" s="33"/>
      <c r="D35" s="33"/>
      <c r="E35" s="33"/>
      <c r="F35" s="33"/>
      <c r="G35" s="33"/>
      <c r="H35" s="33"/>
      <c r="I35" s="33"/>
      <c r="J35" s="148"/>
      <c r="K35" s="148"/>
      <c r="L35" s="148"/>
      <c r="M35" s="148"/>
      <c r="N35" s="148"/>
      <c r="O35" s="148"/>
      <c r="P35" s="148"/>
      <c r="Q35" s="148"/>
      <c r="R35" s="148"/>
      <c r="S35" s="33"/>
      <c r="T35" s="33"/>
      <c r="U35" s="33"/>
      <c r="V35" s="33"/>
      <c r="W35" s="33"/>
      <c r="X35" s="33"/>
    </row>
    <row r="36" spans="1:25" s="226" customFormat="1" ht="39" customHeight="1">
      <c r="A36" s="906" t="s">
        <v>119</v>
      </c>
      <c r="B36" s="907"/>
      <c r="C36" s="907"/>
      <c r="D36" s="225">
        <f>D23+'образование+молодежка'!D19+культура!D22+'физ-ра'!D19</f>
        <v>13635.970000000001</v>
      </c>
      <c r="E36" s="225">
        <f>E23+'образование+молодежка'!E19+культура!E22+'физ-ра'!E19</f>
        <v>13901.970000000001</v>
      </c>
      <c r="F36" s="225">
        <f>F23+'образование+молодежка'!F19+культура!F22+'физ-ра'!F19</f>
        <v>13430.6</v>
      </c>
      <c r="G36" s="225">
        <f>G23+'образование+молодежка'!G19+культура!G22+'физ-ра'!G19</f>
        <v>13721.06</v>
      </c>
      <c r="H36" s="225">
        <f>H23+'образование+молодежка'!H19+культура!H22+'физ-ра'!H19</f>
        <v>9765.73</v>
      </c>
      <c r="I36" s="225">
        <f>I23+'образование+молодежка'!I19+культура!I22+'физ-ра'!I19</f>
        <v>9975.43</v>
      </c>
      <c r="J36" s="225">
        <f>J23+'образование+молодежка'!J19+культура!J22+'физ-ра'!J19</f>
        <v>5433106.8299999991</v>
      </c>
      <c r="K36" s="225">
        <f>K23+'образование+молодежка'!K19+культура!K22+'физ-ра'!K19</f>
        <v>6017165.29</v>
      </c>
      <c r="L36" s="225">
        <f>L23+'образование+молодежка'!L19+культура!L22+'физ-ра'!L19</f>
        <v>5905554.8699999982</v>
      </c>
      <c r="M36" s="225">
        <f>M23+'образование+молодежка'!M19+культура!M22+'физ-ра'!M19</f>
        <v>2973369.5100000002</v>
      </c>
      <c r="N36" s="225">
        <f>N23+'образование+молодежка'!N19+культура!N22+'физ-ра'!N19</f>
        <v>3123009.45</v>
      </c>
      <c r="O36" s="225">
        <f>O23+'образование+молодежка'!O19+культура!O22+'физ-ра'!O19</f>
        <v>3117295.8000000003</v>
      </c>
      <c r="P36" s="225">
        <f>P23+'образование+молодежка'!P19+культура!P22+'физ-ра'!P19</f>
        <v>1300943.8500000001</v>
      </c>
      <c r="Q36" s="225">
        <f>Q23+'образование+молодежка'!Q19+культура!Q22+'физ-ра'!Q19</f>
        <v>1351895.52</v>
      </c>
      <c r="R36" s="225">
        <f>R23+'образование+молодежка'!R19+культура!R22+'физ-ра'!R19</f>
        <v>1351199.04</v>
      </c>
      <c r="S36" s="225">
        <f>S23+'образование+молодежка'!S19+культура!S22+'физ-ра'!S19</f>
        <v>1579194.4400000002</v>
      </c>
      <c r="T36" s="225">
        <f>T23+'образование+молодежка'!T19+культура!T22+'физ-ра'!T19</f>
        <v>1694105.41</v>
      </c>
      <c r="U36" s="225">
        <f>U23+'образование+молодежка'!U19+культура!U22+'физ-ра'!U19</f>
        <v>1692340.66</v>
      </c>
      <c r="V36" s="225">
        <f>V23+'образование+молодежка'!V19+культура!V22+'физ-ра'!V19</f>
        <v>93231.229999999981</v>
      </c>
      <c r="W36" s="225">
        <f>W23+'образование+молодежка'!W19+культура!W22+'физ-ра'!W19</f>
        <v>77008.520000000019</v>
      </c>
      <c r="X36" s="225">
        <f>X23+'образование+молодежка'!X19+культура!X22+'физ-ра'!X19</f>
        <v>73756.100000000006</v>
      </c>
    </row>
    <row r="37" spans="1:25" ht="12.75" customHeight="1">
      <c r="A37" s="907"/>
      <c r="B37" s="907"/>
      <c r="C37" s="907"/>
      <c r="D37" s="33"/>
      <c r="E37" s="33"/>
      <c r="F37" s="33"/>
      <c r="G37" s="33"/>
      <c r="H37" s="33"/>
      <c r="I37" s="33"/>
      <c r="J37" s="148"/>
      <c r="K37" s="148"/>
      <c r="L37" s="148"/>
      <c r="M37" s="148"/>
      <c r="N37" s="148"/>
      <c r="O37" s="148"/>
      <c r="P37" s="148"/>
      <c r="Q37" s="148"/>
      <c r="R37" s="148"/>
      <c r="S37" s="33"/>
      <c r="T37" s="33"/>
      <c r="U37" s="33"/>
      <c r="V37" s="33"/>
      <c r="W37" s="33"/>
      <c r="X37" s="33"/>
      <c r="Y37" s="33"/>
    </row>
    <row r="38" spans="1:25" s="226" customFormat="1" ht="27.75" customHeight="1">
      <c r="A38" s="907"/>
      <c r="B38" s="907"/>
      <c r="C38" s="907"/>
      <c r="D38" s="228">
        <f>D51+D66+D79+'образование+молодежка'!D44+'образование+молодежка'!D60+'образование+молодежка'!D75+культура!D22+'физ-ра'!D19</f>
        <v>13635.970000000001</v>
      </c>
      <c r="E38" s="228">
        <f>E51+E66+E79+'образование+молодежка'!E44+'образование+молодежка'!E60+'образование+молодежка'!E75+культура!E22+'физ-ра'!E19</f>
        <v>13901.970000000001</v>
      </c>
      <c r="F38" s="228">
        <f>F51+F66+F79+'образование+молодежка'!F44+'образование+молодежка'!F60+'образование+молодежка'!F75+культура!F22+'физ-ра'!F19</f>
        <v>13430.599999999999</v>
      </c>
      <c r="G38" s="228">
        <f>G51+G66+G79+'образование+молодежка'!G44+'образование+молодежка'!G60+'образование+молодежка'!G75+культура!G22+'физ-ра'!G19</f>
        <v>13721.06</v>
      </c>
      <c r="H38" s="228">
        <f>H51+H66+H79+'образование+молодежка'!H44+'образование+молодежка'!H60+'образование+молодежка'!H75+культура!H22+'физ-ра'!H19</f>
        <v>9765.73</v>
      </c>
      <c r="I38" s="228">
        <f>I51+I66+I79+'образование+молодежка'!I44+'образование+молодежка'!I60+'образование+молодежка'!I75+культура!I22+'физ-ра'!I19</f>
        <v>9975.43</v>
      </c>
      <c r="J38" s="228">
        <f>J51+J66+J79+'образование+молодежка'!J44+'образование+молодежка'!J60+'образование+молодежка'!J75+культура!J22+'физ-ра'!J19</f>
        <v>5433106.8299999991</v>
      </c>
      <c r="K38" s="228">
        <f>K51+K66+K79+'образование+молодежка'!K44+'образование+молодежка'!K60+'образование+молодежка'!K75+культура!K22+'физ-ра'!K19</f>
        <v>6017165.290000001</v>
      </c>
      <c r="L38" s="228">
        <f>L51+L66+L79+'образование+молодежка'!L44+'образование+молодежка'!L60+'образование+молодежка'!L75+культура!L22+'физ-ра'!L19</f>
        <v>5905554.8699999982</v>
      </c>
      <c r="M38" s="228">
        <f>M51+M66+M79+'образование+молодежка'!M44+'образование+молодежка'!M60+'образование+молодежка'!M75+культура!M22+'физ-ра'!M19</f>
        <v>2973369.5100000007</v>
      </c>
      <c r="N38" s="228">
        <f>N51+N66+N79+'образование+молодежка'!N44+'образование+молодежка'!N60+'образование+молодежка'!N75+культура!N22+'физ-ра'!N19</f>
        <v>3123009.45</v>
      </c>
      <c r="O38" s="228">
        <f>O51+O66+O79+'образование+молодежка'!O44+'образование+молодежка'!O60+'образование+молодежка'!O75+культура!O22+'физ-ра'!O19</f>
        <v>3117295.8000000003</v>
      </c>
      <c r="P38" s="228">
        <f>P51+P66+P79+'образование+молодежка'!P44+'образование+молодежка'!P60+'образование+молодежка'!P75+культура!P22+'физ-ра'!P19</f>
        <v>1300943.8499999996</v>
      </c>
      <c r="Q38" s="228">
        <f>Q51+Q66+Q79+'образование+молодежка'!Q44+'образование+молодежка'!Q60+'образование+молодежка'!Q75+культура!Q22+'физ-ра'!Q19</f>
        <v>1351895.5200000003</v>
      </c>
      <c r="R38" s="228">
        <f>R51+R66+R79+'образование+молодежка'!R44+'образование+молодежка'!R60+'образование+молодежка'!R75+культура!R22+'физ-ра'!R19</f>
        <v>1351199.0400000003</v>
      </c>
      <c r="S38" s="228">
        <f>S51+S66+S79+'образование+молодежка'!S44+'образование+молодежка'!S60+'образование+молодежка'!S75+культура!S22+'физ-ра'!S19</f>
        <v>1579194.4400000002</v>
      </c>
      <c r="T38" s="228">
        <f>T51+T66+T79+'образование+молодежка'!T44+'образование+молодежка'!T60+'образование+молодежка'!T75+культура!T22+'физ-ра'!T19</f>
        <v>1694105.41</v>
      </c>
      <c r="U38" s="228">
        <f>U51+U66+U79+'образование+молодежка'!U44+'образование+молодежка'!U60+'образование+молодежка'!U75+культура!U22+'физ-ра'!U19</f>
        <v>1692340.66</v>
      </c>
      <c r="V38" s="228">
        <f>V51+V66+V79+'образование+молодежка'!V44+'образование+молодежка'!V60+'образование+молодежка'!V75+культура!V22+'физ-ра'!V19</f>
        <v>93231.23</v>
      </c>
      <c r="W38" s="228">
        <f>W51+W66+W79+'образование+молодежка'!W44+'образование+молодежка'!W60+'образование+молодежка'!W75+культура!W22+'физ-ра'!W19</f>
        <v>77008.51999999999</v>
      </c>
      <c r="X38" s="228">
        <f>X51+X66+X79+'образование+молодежка'!X44+'образование+молодежка'!X60+'образование+молодежка'!X75+культура!X22+'физ-ра'!X19</f>
        <v>73756.100000000006</v>
      </c>
    </row>
    <row r="39" spans="1:25" ht="12.75" customHeight="1">
      <c r="A39" s="907"/>
      <c r="B39" s="907"/>
      <c r="C39" s="907"/>
      <c r="E39" s="34"/>
    </row>
    <row r="40" spans="1:25" ht="12.75" customHeight="1">
      <c r="A40" s="907"/>
      <c r="B40" s="907"/>
      <c r="C40" s="907"/>
      <c r="D40" s="227">
        <f>D36-D38</f>
        <v>0</v>
      </c>
      <c r="E40" s="227">
        <f t="shared" ref="E40:X40" si="12">E36-E38</f>
        <v>0</v>
      </c>
      <c r="F40" s="227">
        <f t="shared" si="12"/>
        <v>0</v>
      </c>
      <c r="G40" s="227">
        <f t="shared" si="12"/>
        <v>0</v>
      </c>
      <c r="H40" s="227">
        <f t="shared" si="12"/>
        <v>0</v>
      </c>
      <c r="I40" s="227">
        <f t="shared" si="12"/>
        <v>0</v>
      </c>
      <c r="J40" s="227">
        <f t="shared" si="12"/>
        <v>0</v>
      </c>
      <c r="K40" s="227">
        <f t="shared" si="12"/>
        <v>0</v>
      </c>
      <c r="L40" s="227">
        <f t="shared" si="12"/>
        <v>0</v>
      </c>
      <c r="M40" s="227">
        <f t="shared" si="12"/>
        <v>0</v>
      </c>
      <c r="N40" s="227">
        <f t="shared" si="12"/>
        <v>0</v>
      </c>
      <c r="O40" s="227">
        <f t="shared" si="12"/>
        <v>0</v>
      </c>
      <c r="P40" s="227">
        <f t="shared" si="12"/>
        <v>0</v>
      </c>
      <c r="Q40" s="227">
        <f t="shared" si="12"/>
        <v>0</v>
      </c>
      <c r="R40" s="227">
        <f t="shared" si="12"/>
        <v>0</v>
      </c>
      <c r="S40" s="227">
        <f t="shared" si="12"/>
        <v>0</v>
      </c>
      <c r="T40" s="227">
        <f t="shared" si="12"/>
        <v>0</v>
      </c>
      <c r="U40" s="227">
        <f t="shared" si="12"/>
        <v>0</v>
      </c>
      <c r="V40" s="227">
        <f t="shared" si="12"/>
        <v>0</v>
      </c>
      <c r="W40" s="227">
        <f t="shared" si="12"/>
        <v>0</v>
      </c>
      <c r="X40" s="227">
        <f t="shared" si="12"/>
        <v>0</v>
      </c>
    </row>
    <row r="41" spans="1:25" ht="12.75" customHeight="1">
      <c r="A41" s="907"/>
      <c r="B41" s="907"/>
      <c r="C41" s="907"/>
    </row>
    <row r="42" spans="1:25" ht="12.75" customHeight="1">
      <c r="A42" s="907"/>
      <c r="B42" s="907"/>
      <c r="C42" s="907"/>
    </row>
    <row r="43" spans="1:25" ht="9" customHeight="1">
      <c r="A43" s="907"/>
      <c r="B43" s="907"/>
      <c r="C43" s="907"/>
    </row>
    <row r="44" spans="1:25" hidden="1"/>
    <row r="45" spans="1:25" ht="36" customHeight="1">
      <c r="B45" s="317">
        <v>601</v>
      </c>
      <c r="D45" s="9">
        <f>D51-D55</f>
        <v>0</v>
      </c>
      <c r="E45" s="9">
        <f t="shared" ref="E45:R45" si="13">E51-E55</f>
        <v>0</v>
      </c>
      <c r="F45" s="9">
        <f t="shared" si="13"/>
        <v>0</v>
      </c>
      <c r="G45" s="9">
        <f t="shared" si="13"/>
        <v>0</v>
      </c>
      <c r="H45" s="9">
        <f t="shared" si="13"/>
        <v>0</v>
      </c>
      <c r="I45" s="9">
        <f t="shared" si="13"/>
        <v>0</v>
      </c>
      <c r="J45" s="9">
        <f t="shared" si="13"/>
        <v>0</v>
      </c>
      <c r="K45" s="9">
        <f t="shared" si="13"/>
        <v>0</v>
      </c>
      <c r="L45" s="9">
        <f t="shared" si="13"/>
        <v>0</v>
      </c>
      <c r="M45" s="9">
        <f t="shared" si="13"/>
        <v>0</v>
      </c>
      <c r="N45" s="9">
        <f t="shared" si="13"/>
        <v>0</v>
      </c>
      <c r="O45" s="9">
        <f t="shared" si="13"/>
        <v>0</v>
      </c>
      <c r="P45" s="9">
        <f t="shared" si="13"/>
        <v>0</v>
      </c>
      <c r="Q45" s="9">
        <f t="shared" si="13"/>
        <v>0</v>
      </c>
      <c r="R45" s="9">
        <f t="shared" si="13"/>
        <v>0</v>
      </c>
    </row>
    <row r="46" spans="1:25" ht="13.5" thickBot="1">
      <c r="B46" s="36"/>
    </row>
    <row r="47" spans="1:25">
      <c r="B47" s="908"/>
      <c r="C47" s="838" t="s">
        <v>30</v>
      </c>
      <c r="D47" s="841" t="s">
        <v>38</v>
      </c>
      <c r="E47" s="842"/>
      <c r="F47" s="841" t="s">
        <v>39</v>
      </c>
      <c r="G47" s="842"/>
      <c r="H47" s="841" t="s">
        <v>37</v>
      </c>
      <c r="I47" s="842"/>
      <c r="J47" s="841" t="s">
        <v>50</v>
      </c>
      <c r="K47" s="842"/>
      <c r="L47" s="845"/>
      <c r="M47" s="841" t="s">
        <v>36</v>
      </c>
      <c r="N47" s="842"/>
      <c r="O47" s="845"/>
      <c r="P47" s="838" t="s">
        <v>32</v>
      </c>
      <c r="Q47" s="838"/>
      <c r="R47" s="838"/>
      <c r="S47" s="838"/>
      <c r="T47" s="838"/>
      <c r="U47" s="838"/>
      <c r="V47" s="838"/>
      <c r="W47" s="849"/>
      <c r="X47" s="850"/>
    </row>
    <row r="48" spans="1:25">
      <c r="B48" s="909"/>
      <c r="C48" s="839"/>
      <c r="D48" s="843"/>
      <c r="E48" s="844"/>
      <c r="F48" s="843"/>
      <c r="G48" s="844"/>
      <c r="H48" s="843"/>
      <c r="I48" s="844"/>
      <c r="J48" s="846"/>
      <c r="K48" s="847"/>
      <c r="L48" s="848"/>
      <c r="M48" s="846"/>
      <c r="N48" s="847"/>
      <c r="O48" s="848"/>
      <c r="P48" s="839" t="s">
        <v>53</v>
      </c>
      <c r="Q48" s="839"/>
      <c r="R48" s="839"/>
      <c r="S48" s="839" t="s">
        <v>54</v>
      </c>
      <c r="T48" s="839"/>
      <c r="U48" s="839"/>
      <c r="V48" s="839" t="s">
        <v>33</v>
      </c>
      <c r="W48" s="839"/>
      <c r="X48" s="851"/>
    </row>
    <row r="49" spans="2:24" ht="51.75" thickBot="1">
      <c r="B49" s="910"/>
      <c r="C49" s="840"/>
      <c r="D49" s="129" t="s">
        <v>49</v>
      </c>
      <c r="E49" s="129" t="s">
        <v>14</v>
      </c>
      <c r="F49" s="129" t="s">
        <v>49</v>
      </c>
      <c r="G49" s="129" t="s">
        <v>14</v>
      </c>
      <c r="H49" s="129" t="s">
        <v>49</v>
      </c>
      <c r="I49" s="129" t="s">
        <v>14</v>
      </c>
      <c r="J49" s="129" t="s">
        <v>48</v>
      </c>
      <c r="K49" s="129" t="s">
        <v>19</v>
      </c>
      <c r="L49" s="129" t="s">
        <v>31</v>
      </c>
      <c r="M49" s="129" t="s">
        <v>48</v>
      </c>
      <c r="N49" s="129" t="s">
        <v>19</v>
      </c>
      <c r="O49" s="129" t="s">
        <v>31</v>
      </c>
      <c r="P49" s="129" t="s">
        <v>48</v>
      </c>
      <c r="Q49" s="129" t="s">
        <v>19</v>
      </c>
      <c r="R49" s="129" t="s">
        <v>31</v>
      </c>
      <c r="S49" s="129" t="s">
        <v>48</v>
      </c>
      <c r="T49" s="129" t="s">
        <v>19</v>
      </c>
      <c r="U49" s="129" t="s">
        <v>31</v>
      </c>
      <c r="V49" s="129" t="s">
        <v>48</v>
      </c>
      <c r="W49" s="129" t="s">
        <v>19</v>
      </c>
      <c r="X49" s="130" t="s">
        <v>31</v>
      </c>
    </row>
    <row r="50" spans="2:24" ht="13.5" thickBot="1">
      <c r="B50" s="131">
        <v>1</v>
      </c>
      <c r="C50" s="132">
        <v>2</v>
      </c>
      <c r="D50" s="132">
        <v>3</v>
      </c>
      <c r="E50" s="133">
        <v>4</v>
      </c>
      <c r="F50" s="132">
        <v>5</v>
      </c>
      <c r="G50" s="132">
        <v>6</v>
      </c>
      <c r="H50" s="133">
        <v>7</v>
      </c>
      <c r="I50" s="132">
        <v>8</v>
      </c>
      <c r="J50" s="132">
        <v>9</v>
      </c>
      <c r="K50" s="133">
        <v>10</v>
      </c>
      <c r="L50" s="132">
        <v>11</v>
      </c>
      <c r="M50" s="132">
        <v>12</v>
      </c>
      <c r="N50" s="133">
        <v>13</v>
      </c>
      <c r="O50" s="132">
        <v>14</v>
      </c>
      <c r="P50" s="132">
        <v>15</v>
      </c>
      <c r="Q50" s="133">
        <v>16</v>
      </c>
      <c r="R50" s="132">
        <v>17</v>
      </c>
      <c r="S50" s="132">
        <v>18</v>
      </c>
      <c r="T50" s="133">
        <v>19</v>
      </c>
      <c r="U50" s="132">
        <v>20</v>
      </c>
      <c r="V50" s="132">
        <v>21</v>
      </c>
      <c r="W50" s="133">
        <v>22</v>
      </c>
      <c r="X50" s="134">
        <v>23</v>
      </c>
    </row>
    <row r="51" spans="2:24" ht="38.25">
      <c r="B51" s="149" t="s">
        <v>1</v>
      </c>
      <c r="C51" s="136" t="s">
        <v>3</v>
      </c>
      <c r="D51" s="398">
        <f>D52+D53+D54</f>
        <v>264</v>
      </c>
      <c r="E51" s="398">
        <f t="shared" ref="E51:R51" si="14">E52+E53+E54</f>
        <v>264</v>
      </c>
      <c r="F51" s="398">
        <f>F52+F53+F54</f>
        <v>211</v>
      </c>
      <c r="G51" s="398">
        <f t="shared" si="14"/>
        <v>246</v>
      </c>
      <c r="H51" s="398">
        <f>H52+H53+H54</f>
        <v>211</v>
      </c>
      <c r="I51" s="398">
        <f t="shared" si="14"/>
        <v>230</v>
      </c>
      <c r="J51" s="399">
        <f t="shared" si="14"/>
        <v>136554.23999999999</v>
      </c>
      <c r="K51" s="399">
        <f t="shared" si="14"/>
        <v>136411.49</v>
      </c>
      <c r="L51" s="399">
        <f t="shared" si="14"/>
        <v>135826.58000000002</v>
      </c>
      <c r="M51" s="399">
        <f t="shared" si="14"/>
        <v>72636.38</v>
      </c>
      <c r="N51" s="399">
        <f t="shared" si="14"/>
        <v>72606.94</v>
      </c>
      <c r="O51" s="399">
        <f t="shared" si="14"/>
        <v>72606.94</v>
      </c>
      <c r="P51" s="399">
        <f t="shared" si="14"/>
        <v>72636.38</v>
      </c>
      <c r="Q51" s="399">
        <f t="shared" si="14"/>
        <v>72606.94</v>
      </c>
      <c r="R51" s="399">
        <f t="shared" si="14"/>
        <v>72606.94</v>
      </c>
      <c r="S51" s="172">
        <f t="shared" ref="S51:X51" si="15">S52+S53+S54</f>
        <v>0</v>
      </c>
      <c r="T51" s="172">
        <f t="shared" si="15"/>
        <v>0</v>
      </c>
      <c r="U51" s="172">
        <f t="shared" si="15"/>
        <v>0</v>
      </c>
      <c r="V51" s="172">
        <f t="shared" si="15"/>
        <v>0</v>
      </c>
      <c r="W51" s="172">
        <f t="shared" si="15"/>
        <v>0</v>
      </c>
      <c r="X51" s="173">
        <f t="shared" si="15"/>
        <v>0</v>
      </c>
    </row>
    <row r="52" spans="2:24" ht="20.25">
      <c r="B52" s="152" t="s">
        <v>20</v>
      </c>
      <c r="C52" s="138" t="s">
        <v>16</v>
      </c>
      <c r="D52" s="323">
        <f t="shared" ref="D52:I52" si="16">D56+D57</f>
        <v>264</v>
      </c>
      <c r="E52" s="323">
        <f t="shared" si="16"/>
        <v>264</v>
      </c>
      <c r="F52" s="323">
        <f t="shared" si="16"/>
        <v>211</v>
      </c>
      <c r="G52" s="323">
        <f t="shared" si="16"/>
        <v>246</v>
      </c>
      <c r="H52" s="323">
        <f t="shared" si="16"/>
        <v>211</v>
      </c>
      <c r="I52" s="323">
        <f t="shared" si="16"/>
        <v>230</v>
      </c>
      <c r="J52" s="326">
        <f t="shared" ref="J52:R52" si="17">J55</f>
        <v>136554.23999999999</v>
      </c>
      <c r="K52" s="326">
        <f t="shared" si="17"/>
        <v>136411.49</v>
      </c>
      <c r="L52" s="326">
        <f t="shared" si="17"/>
        <v>135826.58000000002</v>
      </c>
      <c r="M52" s="326">
        <f t="shared" si="17"/>
        <v>72636.38</v>
      </c>
      <c r="N52" s="326">
        <f t="shared" si="17"/>
        <v>72606.94</v>
      </c>
      <c r="O52" s="326">
        <f t="shared" si="17"/>
        <v>72606.94</v>
      </c>
      <c r="P52" s="326">
        <f t="shared" si="17"/>
        <v>72636.38</v>
      </c>
      <c r="Q52" s="326">
        <f t="shared" si="17"/>
        <v>72606.94</v>
      </c>
      <c r="R52" s="326">
        <f t="shared" si="17"/>
        <v>72606.94</v>
      </c>
      <c r="S52" s="99">
        <f t="shared" ref="S52" si="18">S55</f>
        <v>0</v>
      </c>
      <c r="T52" s="99">
        <f>T55</f>
        <v>0</v>
      </c>
      <c r="U52" s="99">
        <f>U55</f>
        <v>0</v>
      </c>
      <c r="V52" s="177"/>
      <c r="W52" s="178"/>
      <c r="X52" s="179"/>
    </row>
    <row r="53" spans="2:24" ht="20.25">
      <c r="B53" s="152" t="s">
        <v>21</v>
      </c>
      <c r="C53" s="138" t="s">
        <v>17</v>
      </c>
      <c r="D53" s="323"/>
      <c r="E53" s="323"/>
      <c r="F53" s="323"/>
      <c r="G53" s="323"/>
      <c r="H53" s="323"/>
      <c r="I53" s="323"/>
      <c r="J53" s="326"/>
      <c r="K53" s="326"/>
      <c r="L53" s="326"/>
      <c r="M53" s="326"/>
      <c r="N53" s="326"/>
      <c r="O53" s="326"/>
      <c r="P53" s="400"/>
      <c r="Q53" s="400"/>
      <c r="R53" s="400"/>
      <c r="S53" s="177"/>
      <c r="T53" s="177"/>
      <c r="U53" s="177"/>
      <c r="V53" s="177"/>
      <c r="W53" s="178"/>
      <c r="X53" s="179"/>
    </row>
    <row r="54" spans="2:24" ht="20.25">
      <c r="B54" s="152" t="s">
        <v>22</v>
      </c>
      <c r="C54" s="138" t="s">
        <v>18</v>
      </c>
      <c r="D54" s="323"/>
      <c r="E54" s="323"/>
      <c r="F54" s="323"/>
      <c r="G54" s="323"/>
      <c r="H54" s="323"/>
      <c r="I54" s="323"/>
      <c r="J54" s="326"/>
      <c r="K54" s="326"/>
      <c r="L54" s="326"/>
      <c r="M54" s="326"/>
      <c r="N54" s="326"/>
      <c r="O54" s="326"/>
      <c r="P54" s="400"/>
      <c r="Q54" s="400"/>
      <c r="R54" s="400"/>
      <c r="S54" s="177"/>
      <c r="T54" s="177"/>
      <c r="U54" s="177"/>
      <c r="V54" s="177"/>
      <c r="W54" s="178"/>
      <c r="X54" s="179"/>
    </row>
    <row r="55" spans="2:24" ht="38.25">
      <c r="B55" s="139" t="s">
        <v>2</v>
      </c>
      <c r="C55" s="140" t="s">
        <v>34</v>
      </c>
      <c r="D55" s="401">
        <f>D56+D57+D58+D59+D60</f>
        <v>264</v>
      </c>
      <c r="E55" s="401">
        <f t="shared" ref="E55:R55" si="19">E56+E57+E58+E59+E60</f>
        <v>264</v>
      </c>
      <c r="F55" s="401">
        <f>F56+F57+F58+F59+F60</f>
        <v>211</v>
      </c>
      <c r="G55" s="401">
        <f t="shared" si="19"/>
        <v>246</v>
      </c>
      <c r="H55" s="401">
        <f>H56+H57+H58+H59+H60</f>
        <v>211</v>
      </c>
      <c r="I55" s="401">
        <f t="shared" si="19"/>
        <v>230</v>
      </c>
      <c r="J55" s="402">
        <f t="shared" si="19"/>
        <v>136554.23999999999</v>
      </c>
      <c r="K55" s="402">
        <f t="shared" si="19"/>
        <v>136411.49</v>
      </c>
      <c r="L55" s="402">
        <f t="shared" si="19"/>
        <v>135826.58000000002</v>
      </c>
      <c r="M55" s="402">
        <f t="shared" si="19"/>
        <v>72636.38</v>
      </c>
      <c r="N55" s="402">
        <f t="shared" si="19"/>
        <v>72606.94</v>
      </c>
      <c r="O55" s="402">
        <f t="shared" si="19"/>
        <v>72606.94</v>
      </c>
      <c r="P55" s="402">
        <f t="shared" si="19"/>
        <v>72636.38</v>
      </c>
      <c r="Q55" s="402">
        <f t="shared" si="19"/>
        <v>72606.94</v>
      </c>
      <c r="R55" s="402">
        <f t="shared" si="19"/>
        <v>72606.94</v>
      </c>
      <c r="S55" s="181">
        <f t="shared" ref="S55:X55" si="20">S56+S57+S58+S59+S60</f>
        <v>0</v>
      </c>
      <c r="T55" s="181">
        <f t="shared" ref="T55:U55" si="21">T56+T57+T58+T59+T60</f>
        <v>0</v>
      </c>
      <c r="U55" s="181">
        <f t="shared" si="21"/>
        <v>0</v>
      </c>
      <c r="V55" s="181">
        <f t="shared" si="20"/>
        <v>0</v>
      </c>
      <c r="W55" s="181">
        <f t="shared" si="20"/>
        <v>0</v>
      </c>
      <c r="X55" s="182">
        <f t="shared" si="20"/>
        <v>0</v>
      </c>
    </row>
    <row r="56" spans="2:24" ht="20.25">
      <c r="B56" s="162" t="s">
        <v>20</v>
      </c>
      <c r="C56" s="183" t="s">
        <v>92</v>
      </c>
      <c r="D56" s="323">
        <v>217</v>
      </c>
      <c r="E56" s="323">
        <v>217</v>
      </c>
      <c r="F56" s="323">
        <v>169</v>
      </c>
      <c r="G56" s="323">
        <v>205</v>
      </c>
      <c r="H56" s="323">
        <v>169</v>
      </c>
      <c r="I56" s="323">
        <v>189</v>
      </c>
      <c r="J56" s="326">
        <v>100245.78</v>
      </c>
      <c r="K56" s="326">
        <v>100673.54</v>
      </c>
      <c r="L56" s="326">
        <v>100638.47</v>
      </c>
      <c r="M56" s="326">
        <f>P56</f>
        <v>60867.3</v>
      </c>
      <c r="N56" s="326">
        <f t="shared" ref="N56:O56" si="22">Q56</f>
        <v>60950.400000000001</v>
      </c>
      <c r="O56" s="326">
        <f t="shared" si="22"/>
        <v>60950.400000000001</v>
      </c>
      <c r="P56" s="326">
        <v>60867.3</v>
      </c>
      <c r="Q56" s="326">
        <v>60950.400000000001</v>
      </c>
      <c r="R56" s="326">
        <v>60950.400000000001</v>
      </c>
      <c r="S56" s="177">
        <v>0</v>
      </c>
      <c r="T56" s="177">
        <v>0</v>
      </c>
      <c r="U56" s="177">
        <v>0</v>
      </c>
      <c r="V56" s="177"/>
      <c r="W56" s="178"/>
      <c r="X56" s="179"/>
    </row>
    <row r="57" spans="2:24" ht="20.25">
      <c r="B57" s="162" t="s">
        <v>21</v>
      </c>
      <c r="C57" s="183" t="s">
        <v>93</v>
      </c>
      <c r="D57" s="323">
        <v>47</v>
      </c>
      <c r="E57" s="323">
        <v>47</v>
      </c>
      <c r="F57" s="323">
        <v>42</v>
      </c>
      <c r="G57" s="323">
        <v>41</v>
      </c>
      <c r="H57" s="323">
        <v>42</v>
      </c>
      <c r="I57" s="323">
        <v>41</v>
      </c>
      <c r="J57" s="326">
        <v>36308.46</v>
      </c>
      <c r="K57" s="326">
        <v>35737.949999999997</v>
      </c>
      <c r="L57" s="326">
        <v>35188.11</v>
      </c>
      <c r="M57" s="326">
        <f>P57</f>
        <v>11769.08</v>
      </c>
      <c r="N57" s="326">
        <f t="shared" ref="N57" si="23">Q57</f>
        <v>11656.54</v>
      </c>
      <c r="O57" s="326">
        <f t="shared" ref="O57" si="24">R57</f>
        <v>11656.54</v>
      </c>
      <c r="P57" s="326">
        <v>11769.08</v>
      </c>
      <c r="Q57" s="326">
        <v>11656.54</v>
      </c>
      <c r="R57" s="326">
        <v>11656.54</v>
      </c>
      <c r="S57" s="177">
        <v>0</v>
      </c>
      <c r="T57" s="177">
        <v>0</v>
      </c>
      <c r="U57" s="177">
        <v>0</v>
      </c>
      <c r="V57" s="177"/>
      <c r="W57" s="178"/>
      <c r="X57" s="179"/>
    </row>
    <row r="58" spans="2:24" ht="18">
      <c r="B58" s="162" t="s">
        <v>22</v>
      </c>
      <c r="C58" s="138" t="s">
        <v>35</v>
      </c>
      <c r="D58" s="174"/>
      <c r="E58" s="174"/>
      <c r="F58" s="174"/>
      <c r="G58" s="174"/>
      <c r="H58" s="174"/>
      <c r="I58" s="174"/>
      <c r="J58" s="175"/>
      <c r="K58" s="175"/>
      <c r="L58" s="175"/>
      <c r="M58" s="176">
        <f t="shared" ref="M58:O60" si="25">P58+S58+V58</f>
        <v>0</v>
      </c>
      <c r="N58" s="176">
        <f t="shared" si="25"/>
        <v>0</v>
      </c>
      <c r="O58" s="176">
        <f t="shared" si="25"/>
        <v>0</v>
      </c>
      <c r="P58" s="180"/>
      <c r="Q58" s="180"/>
      <c r="R58" s="180"/>
      <c r="S58" s="177"/>
      <c r="T58" s="177"/>
      <c r="U58" s="177"/>
      <c r="V58" s="177"/>
      <c r="W58" s="178"/>
      <c r="X58" s="179"/>
    </row>
    <row r="59" spans="2:24" ht="18">
      <c r="B59" s="162" t="s">
        <v>23</v>
      </c>
      <c r="C59" s="138"/>
      <c r="D59" s="174"/>
      <c r="E59" s="174"/>
      <c r="F59" s="174"/>
      <c r="G59" s="174"/>
      <c r="H59" s="174"/>
      <c r="I59" s="174"/>
      <c r="J59" s="175"/>
      <c r="K59" s="175"/>
      <c r="L59" s="175"/>
      <c r="M59" s="176">
        <f t="shared" si="25"/>
        <v>0</v>
      </c>
      <c r="N59" s="176">
        <f t="shared" si="25"/>
        <v>0</v>
      </c>
      <c r="O59" s="176">
        <f t="shared" si="25"/>
        <v>0</v>
      </c>
      <c r="P59" s="180"/>
      <c r="Q59" s="180"/>
      <c r="R59" s="180"/>
      <c r="S59" s="177"/>
      <c r="T59" s="177"/>
      <c r="U59" s="177"/>
      <c r="V59" s="177"/>
      <c r="W59" s="178"/>
      <c r="X59" s="179"/>
    </row>
    <row r="60" spans="2:24" ht="18.75" thickBot="1">
      <c r="B60" s="165" t="s">
        <v>24</v>
      </c>
      <c r="C60" s="166"/>
      <c r="D60" s="184"/>
      <c r="E60" s="184"/>
      <c r="F60" s="184"/>
      <c r="G60" s="184"/>
      <c r="H60" s="184"/>
      <c r="I60" s="184"/>
      <c r="J60" s="185"/>
      <c r="K60" s="185"/>
      <c r="L60" s="185"/>
      <c r="M60" s="186">
        <f t="shared" si="25"/>
        <v>0</v>
      </c>
      <c r="N60" s="186">
        <f t="shared" si="25"/>
        <v>0</v>
      </c>
      <c r="O60" s="186">
        <f t="shared" si="25"/>
        <v>0</v>
      </c>
      <c r="P60" s="187"/>
      <c r="Q60" s="187"/>
      <c r="R60" s="187"/>
      <c r="S60" s="188"/>
      <c r="T60" s="188"/>
      <c r="U60" s="188"/>
      <c r="V60" s="188"/>
      <c r="W60" s="189"/>
      <c r="X60" s="190"/>
    </row>
    <row r="61" spans="2:24" ht="27" thickBot="1">
      <c r="B61" s="609">
        <v>620</v>
      </c>
      <c r="D61" s="227">
        <f>D66-D70</f>
        <v>0</v>
      </c>
      <c r="E61" s="227">
        <f t="shared" ref="E61:X61" si="26">E66-E70</f>
        <v>0</v>
      </c>
      <c r="F61" s="227">
        <f t="shared" si="26"/>
        <v>0</v>
      </c>
      <c r="G61" s="227">
        <f t="shared" si="26"/>
        <v>0</v>
      </c>
      <c r="H61" s="227">
        <f t="shared" si="26"/>
        <v>0</v>
      </c>
      <c r="I61" s="227">
        <f t="shared" si="26"/>
        <v>0</v>
      </c>
      <c r="J61" s="227">
        <f t="shared" si="26"/>
        <v>0</v>
      </c>
      <c r="K61" s="227">
        <f t="shared" si="26"/>
        <v>0</v>
      </c>
      <c r="L61" s="227">
        <f t="shared" si="26"/>
        <v>0</v>
      </c>
      <c r="M61" s="227">
        <f t="shared" si="26"/>
        <v>0</v>
      </c>
      <c r="N61" s="227">
        <f t="shared" si="26"/>
        <v>0</v>
      </c>
      <c r="O61" s="227">
        <f t="shared" si="26"/>
        <v>0</v>
      </c>
      <c r="P61" s="227">
        <f t="shared" si="26"/>
        <v>0</v>
      </c>
      <c r="Q61" s="227">
        <f t="shared" si="26"/>
        <v>0</v>
      </c>
      <c r="R61" s="227">
        <f t="shared" si="26"/>
        <v>0</v>
      </c>
      <c r="S61" s="227">
        <f t="shared" si="26"/>
        <v>0</v>
      </c>
      <c r="T61" s="227">
        <f t="shared" si="26"/>
        <v>0</v>
      </c>
      <c r="U61" s="227">
        <f t="shared" si="26"/>
        <v>0</v>
      </c>
      <c r="V61" s="227">
        <f t="shared" si="26"/>
        <v>0</v>
      </c>
      <c r="W61" s="227">
        <f t="shared" si="26"/>
        <v>0</v>
      </c>
      <c r="X61" s="227">
        <f t="shared" si="26"/>
        <v>0</v>
      </c>
    </row>
    <row r="62" spans="2:24">
      <c r="B62" s="908"/>
      <c r="C62" s="838" t="s">
        <v>30</v>
      </c>
      <c r="D62" s="841" t="s">
        <v>38</v>
      </c>
      <c r="E62" s="842"/>
      <c r="F62" s="841" t="s">
        <v>39</v>
      </c>
      <c r="G62" s="842"/>
      <c r="H62" s="841" t="s">
        <v>37</v>
      </c>
      <c r="I62" s="842"/>
      <c r="J62" s="841" t="s">
        <v>50</v>
      </c>
      <c r="K62" s="842"/>
      <c r="L62" s="845"/>
      <c r="M62" s="841" t="s">
        <v>36</v>
      </c>
      <c r="N62" s="842"/>
      <c r="O62" s="845"/>
      <c r="P62" s="838" t="s">
        <v>32</v>
      </c>
      <c r="Q62" s="838"/>
      <c r="R62" s="838"/>
      <c r="S62" s="838"/>
      <c r="T62" s="838"/>
      <c r="U62" s="838"/>
      <c r="V62" s="838"/>
      <c r="W62" s="849"/>
      <c r="X62" s="850"/>
    </row>
    <row r="63" spans="2:24">
      <c r="B63" s="909"/>
      <c r="C63" s="839"/>
      <c r="D63" s="843"/>
      <c r="E63" s="844"/>
      <c r="F63" s="843"/>
      <c r="G63" s="844"/>
      <c r="H63" s="843"/>
      <c r="I63" s="844"/>
      <c r="J63" s="846"/>
      <c r="K63" s="847"/>
      <c r="L63" s="848"/>
      <c r="M63" s="846"/>
      <c r="N63" s="847"/>
      <c r="O63" s="848"/>
      <c r="P63" s="839" t="s">
        <v>53</v>
      </c>
      <c r="Q63" s="839"/>
      <c r="R63" s="839"/>
      <c r="S63" s="839" t="s">
        <v>54</v>
      </c>
      <c r="T63" s="839"/>
      <c r="U63" s="839"/>
      <c r="V63" s="839" t="s">
        <v>33</v>
      </c>
      <c r="W63" s="839"/>
      <c r="X63" s="851"/>
    </row>
    <row r="64" spans="2:24" ht="51.75" thickBot="1">
      <c r="B64" s="910"/>
      <c r="C64" s="840"/>
      <c r="D64" s="129" t="s">
        <v>49</v>
      </c>
      <c r="E64" s="129" t="s">
        <v>14</v>
      </c>
      <c r="F64" s="129" t="s">
        <v>49</v>
      </c>
      <c r="G64" s="129" t="s">
        <v>14</v>
      </c>
      <c r="H64" s="129" t="s">
        <v>49</v>
      </c>
      <c r="I64" s="129" t="s">
        <v>14</v>
      </c>
      <c r="J64" s="129" t="s">
        <v>48</v>
      </c>
      <c r="K64" s="129" t="s">
        <v>19</v>
      </c>
      <c r="L64" s="129" t="s">
        <v>31</v>
      </c>
      <c r="M64" s="129" t="s">
        <v>48</v>
      </c>
      <c r="N64" s="129" t="s">
        <v>19</v>
      </c>
      <c r="O64" s="129" t="s">
        <v>31</v>
      </c>
      <c r="P64" s="129" t="s">
        <v>48</v>
      </c>
      <c r="Q64" s="129" t="s">
        <v>19</v>
      </c>
      <c r="R64" s="129" t="s">
        <v>31</v>
      </c>
      <c r="S64" s="129" t="s">
        <v>48</v>
      </c>
      <c r="T64" s="129" t="s">
        <v>19</v>
      </c>
      <c r="U64" s="129" t="s">
        <v>31</v>
      </c>
      <c r="V64" s="129" t="s">
        <v>48</v>
      </c>
      <c r="W64" s="129" t="s">
        <v>19</v>
      </c>
      <c r="X64" s="130" t="s">
        <v>31</v>
      </c>
    </row>
    <row r="65" spans="2:24" ht="13.5" thickBot="1">
      <c r="B65" s="131">
        <v>1</v>
      </c>
      <c r="C65" s="132">
        <v>2</v>
      </c>
      <c r="D65" s="132">
        <v>3</v>
      </c>
      <c r="E65" s="133">
        <v>4</v>
      </c>
      <c r="F65" s="132">
        <v>5</v>
      </c>
      <c r="G65" s="132">
        <v>6</v>
      </c>
      <c r="H65" s="133">
        <v>7</v>
      </c>
      <c r="I65" s="132">
        <v>8</v>
      </c>
      <c r="J65" s="132">
        <v>9</v>
      </c>
      <c r="K65" s="133">
        <v>10</v>
      </c>
      <c r="L65" s="132">
        <v>11</v>
      </c>
      <c r="M65" s="132">
        <v>12</v>
      </c>
      <c r="N65" s="133">
        <v>13</v>
      </c>
      <c r="O65" s="132">
        <v>14</v>
      </c>
      <c r="P65" s="132">
        <v>15</v>
      </c>
      <c r="Q65" s="133">
        <v>16</v>
      </c>
      <c r="R65" s="132">
        <v>17</v>
      </c>
      <c r="S65" s="132">
        <v>18</v>
      </c>
      <c r="T65" s="133">
        <v>19</v>
      </c>
      <c r="U65" s="132">
        <v>20</v>
      </c>
      <c r="V65" s="132">
        <v>21</v>
      </c>
      <c r="W65" s="133">
        <v>22</v>
      </c>
      <c r="X65" s="134">
        <v>23</v>
      </c>
    </row>
    <row r="66" spans="2:24" s="36" customFormat="1" ht="38.25">
      <c r="B66" s="135" t="s">
        <v>1</v>
      </c>
      <c r="C66" s="136" t="s">
        <v>3</v>
      </c>
      <c r="D66" s="608">
        <f>D68</f>
        <v>156.5</v>
      </c>
      <c r="E66" s="608">
        <f t="shared" ref="E66:W66" si="27">E68</f>
        <v>156.5</v>
      </c>
      <c r="F66" s="608">
        <f t="shared" si="27"/>
        <v>116.5</v>
      </c>
      <c r="G66" s="608">
        <f t="shared" si="27"/>
        <v>114.5</v>
      </c>
      <c r="H66" s="608">
        <f t="shared" si="27"/>
        <v>119.5</v>
      </c>
      <c r="I66" s="608">
        <f t="shared" si="27"/>
        <v>116.5</v>
      </c>
      <c r="J66" s="503">
        <f t="shared" si="27"/>
        <v>207182.47999999998</v>
      </c>
      <c r="K66" s="503">
        <f t="shared" si="27"/>
        <v>250989.07</v>
      </c>
      <c r="L66" s="503">
        <f t="shared" si="27"/>
        <v>196840.52</v>
      </c>
      <c r="M66" s="503">
        <f>M68</f>
        <v>51376.61</v>
      </c>
      <c r="N66" s="503">
        <f t="shared" si="27"/>
        <v>51936.67</v>
      </c>
      <c r="O66" s="503">
        <f t="shared" si="27"/>
        <v>51936.67</v>
      </c>
      <c r="P66" s="503">
        <f t="shared" si="27"/>
        <v>50215.32</v>
      </c>
      <c r="Q66" s="503">
        <f>Q68</f>
        <v>50449.36</v>
      </c>
      <c r="R66" s="503">
        <f t="shared" si="27"/>
        <v>50449.36</v>
      </c>
      <c r="S66" s="503">
        <f t="shared" si="27"/>
        <v>0</v>
      </c>
      <c r="T66" s="503">
        <f t="shared" si="27"/>
        <v>0</v>
      </c>
      <c r="U66" s="503">
        <f t="shared" si="27"/>
        <v>0</v>
      </c>
      <c r="V66" s="503">
        <f t="shared" si="27"/>
        <v>1161.29</v>
      </c>
      <c r="W66" s="503">
        <f t="shared" si="27"/>
        <v>1487.31</v>
      </c>
      <c r="X66" s="503">
        <f>X68</f>
        <v>1487.31</v>
      </c>
    </row>
    <row r="67" spans="2:24">
      <c r="B67" s="137" t="s">
        <v>20</v>
      </c>
      <c r="C67" s="138" t="s">
        <v>16</v>
      </c>
      <c r="D67" s="601"/>
      <c r="E67" s="601"/>
      <c r="F67" s="601"/>
      <c r="G67" s="601"/>
      <c r="H67" s="601"/>
      <c r="I67" s="601"/>
      <c r="J67" s="602"/>
      <c r="K67" s="602"/>
      <c r="L67" s="602"/>
      <c r="M67" s="602"/>
      <c r="N67" s="602"/>
      <c r="O67" s="602"/>
      <c r="P67" s="602"/>
      <c r="Q67" s="602"/>
      <c r="R67" s="602"/>
      <c r="S67" s="603"/>
      <c r="T67" s="603"/>
      <c r="U67" s="603"/>
      <c r="V67" s="603"/>
      <c r="W67" s="603"/>
      <c r="X67" s="604"/>
    </row>
    <row r="68" spans="2:24" ht="17.25" customHeight="1">
      <c r="B68" s="137" t="s">
        <v>21</v>
      </c>
      <c r="C68" s="138" t="s">
        <v>17</v>
      </c>
      <c r="D68" s="605">
        <f>D70</f>
        <v>156.5</v>
      </c>
      <c r="E68" s="605">
        <f t="shared" ref="E68:X68" si="28">E70</f>
        <v>156.5</v>
      </c>
      <c r="F68" s="605">
        <f t="shared" si="28"/>
        <v>116.5</v>
      </c>
      <c r="G68" s="605">
        <f t="shared" si="28"/>
        <v>114.5</v>
      </c>
      <c r="H68" s="605">
        <f t="shared" si="28"/>
        <v>119.5</v>
      </c>
      <c r="I68" s="605">
        <f t="shared" si="28"/>
        <v>116.5</v>
      </c>
      <c r="J68" s="605">
        <f t="shared" si="28"/>
        <v>207182.47999999998</v>
      </c>
      <c r="K68" s="605">
        <f t="shared" si="28"/>
        <v>250989.07</v>
      </c>
      <c r="L68" s="605">
        <f t="shared" si="28"/>
        <v>196840.52</v>
      </c>
      <c r="M68" s="605">
        <f t="shared" si="28"/>
        <v>51376.61</v>
      </c>
      <c r="N68" s="605">
        <f t="shared" si="28"/>
        <v>51936.67</v>
      </c>
      <c r="O68" s="605">
        <f t="shared" si="28"/>
        <v>51936.67</v>
      </c>
      <c r="P68" s="605">
        <f t="shared" si="28"/>
        <v>50215.32</v>
      </c>
      <c r="Q68" s="605">
        <f t="shared" si="28"/>
        <v>50449.36</v>
      </c>
      <c r="R68" s="605">
        <f t="shared" si="28"/>
        <v>50449.36</v>
      </c>
      <c r="S68" s="605">
        <f t="shared" si="28"/>
        <v>0</v>
      </c>
      <c r="T68" s="605">
        <f t="shared" si="28"/>
        <v>0</v>
      </c>
      <c r="U68" s="605">
        <f t="shared" si="28"/>
        <v>0</v>
      </c>
      <c r="V68" s="605">
        <f t="shared" si="28"/>
        <v>1161.29</v>
      </c>
      <c r="W68" s="605">
        <f t="shared" si="28"/>
        <v>1487.31</v>
      </c>
      <c r="X68" s="605">
        <f t="shared" si="28"/>
        <v>1487.31</v>
      </c>
    </row>
    <row r="69" spans="2:24" ht="20.25">
      <c r="B69" s="137" t="s">
        <v>22</v>
      </c>
      <c r="C69" s="138" t="s">
        <v>18</v>
      </c>
      <c r="D69" s="96"/>
      <c r="E69" s="96"/>
      <c r="F69" s="96"/>
      <c r="G69" s="96"/>
      <c r="H69" s="96"/>
      <c r="I69" s="96"/>
      <c r="J69" s="142"/>
      <c r="K69" s="142"/>
      <c r="L69" s="142"/>
      <c r="M69" s="142">
        <f t="shared" ref="M69:O69" si="29">P69+S69+V69</f>
        <v>0</v>
      </c>
      <c r="N69" s="142">
        <f t="shared" si="29"/>
        <v>0</v>
      </c>
      <c r="O69" s="142">
        <f t="shared" si="29"/>
        <v>0</v>
      </c>
      <c r="P69" s="143"/>
      <c r="Q69" s="143"/>
      <c r="R69" s="143"/>
      <c r="S69" s="144"/>
      <c r="T69" s="144"/>
      <c r="U69" s="144"/>
      <c r="V69" s="144"/>
      <c r="W69" s="145"/>
      <c r="X69" s="146"/>
    </row>
    <row r="70" spans="2:24" s="36" customFormat="1" ht="38.25">
      <c r="B70" s="139" t="s">
        <v>2</v>
      </c>
      <c r="C70" s="140" t="s">
        <v>34</v>
      </c>
      <c r="D70" s="606">
        <f>SUM(D71:D73)</f>
        <v>156.5</v>
      </c>
      <c r="E70" s="606">
        <f t="shared" ref="E70:U70" si="30">SUM(E71:E73)</f>
        <v>156.5</v>
      </c>
      <c r="F70" s="606">
        <f t="shared" si="30"/>
        <v>116.5</v>
      </c>
      <c r="G70" s="606">
        <f t="shared" si="30"/>
        <v>114.5</v>
      </c>
      <c r="H70" s="606">
        <f t="shared" si="30"/>
        <v>119.5</v>
      </c>
      <c r="I70" s="606">
        <f t="shared" si="30"/>
        <v>116.5</v>
      </c>
      <c r="J70" s="607">
        <f t="shared" si="30"/>
        <v>207182.47999999998</v>
      </c>
      <c r="K70" s="607">
        <f t="shared" si="30"/>
        <v>250989.07</v>
      </c>
      <c r="L70" s="607">
        <f t="shared" si="30"/>
        <v>196840.52</v>
      </c>
      <c r="M70" s="607">
        <f>P70+S70+V70</f>
        <v>51376.61</v>
      </c>
      <c r="N70" s="607">
        <f>SUM(N71:N73)</f>
        <v>51936.67</v>
      </c>
      <c r="O70" s="607">
        <f>SUM(O71:O73)</f>
        <v>51936.67</v>
      </c>
      <c r="P70" s="607">
        <f>SUM(P71:P73)</f>
        <v>50215.32</v>
      </c>
      <c r="Q70" s="607">
        <f>SUM(Q71:Q73)</f>
        <v>50449.36</v>
      </c>
      <c r="R70" s="607">
        <f>SUM(R71:R73)</f>
        <v>50449.36</v>
      </c>
      <c r="S70" s="607">
        <f t="shared" si="30"/>
        <v>0</v>
      </c>
      <c r="T70" s="607">
        <f t="shared" si="30"/>
        <v>0</v>
      </c>
      <c r="U70" s="607">
        <f t="shared" si="30"/>
        <v>0</v>
      </c>
      <c r="V70" s="607">
        <f>SUM(V71:V73)</f>
        <v>1161.29</v>
      </c>
      <c r="W70" s="607">
        <f>SUM(W71:W73)</f>
        <v>1487.31</v>
      </c>
      <c r="X70" s="607">
        <f>SUM(X71:X73)</f>
        <v>1487.31</v>
      </c>
    </row>
    <row r="71" spans="2:24" ht="18.75">
      <c r="B71" s="139"/>
      <c r="C71" s="138" t="s">
        <v>105</v>
      </c>
      <c r="D71" s="321">
        <v>69</v>
      </c>
      <c r="E71" s="321">
        <v>69</v>
      </c>
      <c r="F71" s="321">
        <v>50</v>
      </c>
      <c r="G71" s="321">
        <v>52</v>
      </c>
      <c r="H71" s="321">
        <v>52</v>
      </c>
      <c r="I71" s="321">
        <v>52</v>
      </c>
      <c r="J71" s="322">
        <v>61176.91</v>
      </c>
      <c r="K71" s="322">
        <v>94267</v>
      </c>
      <c r="L71" s="322">
        <f>K71</f>
        <v>94267</v>
      </c>
      <c r="M71" s="322">
        <f>P71+S71+V71</f>
        <v>27238.94</v>
      </c>
      <c r="N71" s="322">
        <f t="shared" ref="N71:O73" si="31">Q71+T71+W71</f>
        <v>28429.9</v>
      </c>
      <c r="O71" s="322">
        <f t="shared" si="31"/>
        <v>28429.9</v>
      </c>
      <c r="P71" s="322">
        <v>26238.94</v>
      </c>
      <c r="Q71" s="322">
        <v>26942.59</v>
      </c>
      <c r="R71" s="322">
        <f>Q71</f>
        <v>26942.59</v>
      </c>
      <c r="S71" s="322">
        <v>0</v>
      </c>
      <c r="T71" s="322">
        <v>0</v>
      </c>
      <c r="U71" s="322">
        <v>0</v>
      </c>
      <c r="V71" s="322">
        <v>1000</v>
      </c>
      <c r="W71" s="322">
        <v>1487.31</v>
      </c>
      <c r="X71" s="322">
        <f>W71</f>
        <v>1487.31</v>
      </c>
    </row>
    <row r="72" spans="2:24" ht="51">
      <c r="B72" s="141">
        <v>1</v>
      </c>
      <c r="C72" s="138" t="s">
        <v>96</v>
      </c>
      <c r="D72" s="321">
        <v>8.5</v>
      </c>
      <c r="E72" s="321">
        <v>8.5</v>
      </c>
      <c r="F72" s="321">
        <v>8.5</v>
      </c>
      <c r="G72" s="321">
        <v>8.5</v>
      </c>
      <c r="H72" s="321">
        <v>8.5</v>
      </c>
      <c r="I72" s="321">
        <v>8.5</v>
      </c>
      <c r="J72" s="322">
        <v>4358.3</v>
      </c>
      <c r="K72" s="322">
        <v>4322.8999999999996</v>
      </c>
      <c r="L72" s="322">
        <v>4322.8999999999996</v>
      </c>
      <c r="M72" s="322">
        <f>P72+S72+V72</f>
        <v>2888.5</v>
      </c>
      <c r="N72" s="322">
        <f t="shared" si="31"/>
        <v>3002.4</v>
      </c>
      <c r="O72" s="322">
        <f t="shared" si="31"/>
        <v>3002.4</v>
      </c>
      <c r="P72" s="322">
        <v>2888.5</v>
      </c>
      <c r="Q72" s="322">
        <v>3002.4</v>
      </c>
      <c r="R72" s="322">
        <v>3002.4</v>
      </c>
      <c r="S72" s="322">
        <v>0</v>
      </c>
      <c r="T72" s="322">
        <v>0</v>
      </c>
      <c r="U72" s="322">
        <v>0</v>
      </c>
      <c r="V72" s="322">
        <v>0</v>
      </c>
      <c r="W72" s="322">
        <v>0</v>
      </c>
      <c r="X72" s="322">
        <v>0</v>
      </c>
    </row>
    <row r="73" spans="2:24" ht="25.5">
      <c r="B73" s="141">
        <v>2</v>
      </c>
      <c r="C73" s="138" t="s">
        <v>97</v>
      </c>
      <c r="D73" s="321">
        <v>79</v>
      </c>
      <c r="E73" s="321">
        <v>79</v>
      </c>
      <c r="F73" s="321">
        <v>58</v>
      </c>
      <c r="G73" s="321">
        <v>54</v>
      </c>
      <c r="H73" s="321">
        <v>59</v>
      </c>
      <c r="I73" s="321">
        <v>56</v>
      </c>
      <c r="J73" s="322">
        <v>141647.26999999999</v>
      </c>
      <c r="K73" s="322">
        <v>152399.17000000001</v>
      </c>
      <c r="L73" s="322">
        <v>98250.62</v>
      </c>
      <c r="M73" s="322">
        <f>P73+S73+V73</f>
        <v>21249.170000000002</v>
      </c>
      <c r="N73" s="322">
        <f t="shared" si="31"/>
        <v>20504.37</v>
      </c>
      <c r="O73" s="322">
        <f t="shared" si="31"/>
        <v>20504.37</v>
      </c>
      <c r="P73" s="322">
        <v>21087.88</v>
      </c>
      <c r="Q73" s="322">
        <v>20504.37</v>
      </c>
      <c r="R73" s="322">
        <f>Q73</f>
        <v>20504.37</v>
      </c>
      <c r="S73" s="322">
        <v>0</v>
      </c>
      <c r="T73" s="322">
        <v>0</v>
      </c>
      <c r="U73" s="322">
        <v>0</v>
      </c>
      <c r="V73" s="322">
        <v>161.29</v>
      </c>
      <c r="W73" s="322">
        <v>0</v>
      </c>
      <c r="X73" s="322">
        <v>0</v>
      </c>
    </row>
    <row r="74" spans="2:24" ht="28.5" thickBot="1">
      <c r="B74" s="579">
        <v>624</v>
      </c>
      <c r="D74" s="9">
        <f>D79-D83</f>
        <v>0</v>
      </c>
      <c r="E74" s="9">
        <f t="shared" ref="E74:X74" si="32">E79-E83</f>
        <v>0</v>
      </c>
      <c r="F74" s="9">
        <f t="shared" si="32"/>
        <v>0</v>
      </c>
      <c r="G74" s="9">
        <f t="shared" si="32"/>
        <v>0</v>
      </c>
      <c r="H74" s="9">
        <f t="shared" si="32"/>
        <v>0</v>
      </c>
      <c r="I74" s="9">
        <f t="shared" si="32"/>
        <v>0</v>
      </c>
      <c r="J74" s="9">
        <f t="shared" si="32"/>
        <v>0</v>
      </c>
      <c r="K74" s="9">
        <f t="shared" si="32"/>
        <v>0</v>
      </c>
      <c r="L74" s="9">
        <f t="shared" si="32"/>
        <v>0</v>
      </c>
      <c r="M74" s="9">
        <f t="shared" si="32"/>
        <v>0</v>
      </c>
      <c r="N74" s="9">
        <f t="shared" si="32"/>
        <v>0</v>
      </c>
      <c r="O74" s="9">
        <f t="shared" si="32"/>
        <v>0</v>
      </c>
      <c r="P74" s="9">
        <f t="shared" si="32"/>
        <v>0</v>
      </c>
      <c r="Q74" s="9">
        <f t="shared" si="32"/>
        <v>0</v>
      </c>
      <c r="R74" s="9">
        <f t="shared" si="32"/>
        <v>0</v>
      </c>
      <c r="S74" s="9">
        <f t="shared" si="32"/>
        <v>0</v>
      </c>
      <c r="T74" s="9">
        <f t="shared" si="32"/>
        <v>0</v>
      </c>
      <c r="U74" s="9">
        <f t="shared" si="32"/>
        <v>0</v>
      </c>
      <c r="V74" s="9">
        <f t="shared" si="32"/>
        <v>0</v>
      </c>
      <c r="W74" s="9">
        <f t="shared" si="32"/>
        <v>0</v>
      </c>
      <c r="X74" s="9">
        <f t="shared" si="32"/>
        <v>0</v>
      </c>
    </row>
    <row r="75" spans="2:24">
      <c r="B75" s="908"/>
      <c r="C75" s="838" t="s">
        <v>30</v>
      </c>
      <c r="D75" s="841" t="s">
        <v>38</v>
      </c>
      <c r="E75" s="842"/>
      <c r="F75" s="841" t="s">
        <v>39</v>
      </c>
      <c r="G75" s="842"/>
      <c r="H75" s="841" t="s">
        <v>37</v>
      </c>
      <c r="I75" s="842"/>
      <c r="J75" s="841" t="s">
        <v>50</v>
      </c>
      <c r="K75" s="842"/>
      <c r="L75" s="845"/>
      <c r="M75" s="841" t="s">
        <v>36</v>
      </c>
      <c r="N75" s="842"/>
      <c r="O75" s="845"/>
      <c r="P75" s="838" t="s">
        <v>32</v>
      </c>
      <c r="Q75" s="838"/>
      <c r="R75" s="838"/>
      <c r="S75" s="838"/>
      <c r="T75" s="838"/>
      <c r="U75" s="838"/>
      <c r="V75" s="838"/>
      <c r="W75" s="849"/>
      <c r="X75" s="850"/>
    </row>
    <row r="76" spans="2:24">
      <c r="B76" s="909"/>
      <c r="C76" s="839"/>
      <c r="D76" s="843"/>
      <c r="E76" s="844"/>
      <c r="F76" s="843"/>
      <c r="G76" s="844"/>
      <c r="H76" s="843"/>
      <c r="I76" s="844"/>
      <c r="J76" s="846"/>
      <c r="K76" s="847"/>
      <c r="L76" s="848"/>
      <c r="M76" s="846"/>
      <c r="N76" s="847"/>
      <c r="O76" s="848"/>
      <c r="P76" s="839" t="s">
        <v>53</v>
      </c>
      <c r="Q76" s="839"/>
      <c r="R76" s="839"/>
      <c r="S76" s="839" t="s">
        <v>54</v>
      </c>
      <c r="T76" s="839"/>
      <c r="U76" s="839"/>
      <c r="V76" s="839" t="s">
        <v>33</v>
      </c>
      <c r="W76" s="839"/>
      <c r="X76" s="851"/>
    </row>
    <row r="77" spans="2:24" ht="51.75" thickBot="1">
      <c r="B77" s="910"/>
      <c r="C77" s="840"/>
      <c r="D77" s="129" t="s">
        <v>49</v>
      </c>
      <c r="E77" s="129" t="s">
        <v>14</v>
      </c>
      <c r="F77" s="129" t="s">
        <v>49</v>
      </c>
      <c r="G77" s="129" t="s">
        <v>14</v>
      </c>
      <c r="H77" s="129" t="s">
        <v>49</v>
      </c>
      <c r="I77" s="129" t="s">
        <v>14</v>
      </c>
      <c r="J77" s="129" t="s">
        <v>48</v>
      </c>
      <c r="K77" s="129" t="s">
        <v>19</v>
      </c>
      <c r="L77" s="129" t="s">
        <v>31</v>
      </c>
      <c r="M77" s="129" t="s">
        <v>48</v>
      </c>
      <c r="N77" s="129" t="s">
        <v>19</v>
      </c>
      <c r="O77" s="129" t="s">
        <v>31</v>
      </c>
      <c r="P77" s="129" t="s">
        <v>48</v>
      </c>
      <c r="Q77" s="129" t="s">
        <v>19</v>
      </c>
      <c r="R77" s="129" t="s">
        <v>31</v>
      </c>
      <c r="S77" s="129" t="s">
        <v>48</v>
      </c>
      <c r="T77" s="129" t="s">
        <v>19</v>
      </c>
      <c r="U77" s="129" t="s">
        <v>31</v>
      </c>
      <c r="V77" s="129" t="s">
        <v>48</v>
      </c>
      <c r="W77" s="129" t="s">
        <v>19</v>
      </c>
      <c r="X77" s="130" t="s">
        <v>31</v>
      </c>
    </row>
    <row r="78" spans="2:24" ht="13.5" thickBot="1">
      <c r="B78" s="131">
        <v>1</v>
      </c>
      <c r="C78" s="132">
        <v>2</v>
      </c>
      <c r="D78" s="132">
        <v>3</v>
      </c>
      <c r="E78" s="133">
        <v>4</v>
      </c>
      <c r="F78" s="132">
        <v>5</v>
      </c>
      <c r="G78" s="132">
        <v>6</v>
      </c>
      <c r="H78" s="133">
        <v>7</v>
      </c>
      <c r="I78" s="132">
        <v>8</v>
      </c>
      <c r="J78" s="132">
        <v>9</v>
      </c>
      <c r="K78" s="133">
        <v>10</v>
      </c>
      <c r="L78" s="132">
        <v>11</v>
      </c>
      <c r="M78" s="132">
        <v>12</v>
      </c>
      <c r="N78" s="133">
        <v>13</v>
      </c>
      <c r="O78" s="132">
        <v>14</v>
      </c>
      <c r="P78" s="132">
        <v>15</v>
      </c>
      <c r="Q78" s="133">
        <v>16</v>
      </c>
      <c r="R78" s="132">
        <v>17</v>
      </c>
      <c r="S78" s="132">
        <v>18</v>
      </c>
      <c r="T78" s="133">
        <v>19</v>
      </c>
      <c r="U78" s="132">
        <v>20</v>
      </c>
      <c r="V78" s="132">
        <v>21</v>
      </c>
      <c r="W78" s="133">
        <v>22</v>
      </c>
      <c r="X78" s="134">
        <v>23</v>
      </c>
    </row>
    <row r="79" spans="2:24" ht="38.25">
      <c r="B79" s="149" t="s">
        <v>1</v>
      </c>
      <c r="C79" s="136" t="s">
        <v>3</v>
      </c>
      <c r="D79" s="90">
        <f>D80+D81+D82</f>
        <v>146</v>
      </c>
      <c r="E79" s="90">
        <f t="shared" ref="E79:R79" si="33">E80+E81+E82</f>
        <v>146</v>
      </c>
      <c r="F79" s="90">
        <f t="shared" si="33"/>
        <v>145</v>
      </c>
      <c r="G79" s="90">
        <f>G80</f>
        <v>142</v>
      </c>
      <c r="H79" s="90">
        <f t="shared" si="33"/>
        <v>140.1</v>
      </c>
      <c r="I79" s="90">
        <f>I80</f>
        <v>140</v>
      </c>
      <c r="J79" s="150">
        <f>J80</f>
        <v>78349</v>
      </c>
      <c r="K79" s="150">
        <f>K80</f>
        <v>80510.179999999993</v>
      </c>
      <c r="L79" s="150">
        <f t="shared" si="33"/>
        <v>80381.78</v>
      </c>
      <c r="M79" s="150">
        <f t="shared" si="33"/>
        <v>50558.21</v>
      </c>
      <c r="N79" s="150">
        <f t="shared" si="33"/>
        <v>50114.8</v>
      </c>
      <c r="O79" s="150">
        <f>O80+O81+O82</f>
        <v>50114.8</v>
      </c>
      <c r="P79" s="150">
        <f t="shared" si="33"/>
        <v>50558.21</v>
      </c>
      <c r="Q79" s="150">
        <f t="shared" si="33"/>
        <v>50114.8</v>
      </c>
      <c r="R79" s="150">
        <f t="shared" si="33"/>
        <v>50114.8</v>
      </c>
      <c r="S79" s="90">
        <f t="shared" ref="S79:X79" si="34">S80+S81+S82</f>
        <v>0</v>
      </c>
      <c r="T79" s="90">
        <f t="shared" si="34"/>
        <v>0</v>
      </c>
      <c r="U79" s="90">
        <f t="shared" si="34"/>
        <v>0</v>
      </c>
      <c r="V79" s="90">
        <f t="shared" si="34"/>
        <v>0</v>
      </c>
      <c r="W79" s="90">
        <f t="shared" si="34"/>
        <v>0</v>
      </c>
      <c r="X79" s="151">
        <f t="shared" si="34"/>
        <v>0</v>
      </c>
    </row>
    <row r="80" spans="2:24" ht="20.25">
      <c r="B80" s="152" t="s">
        <v>20</v>
      </c>
      <c r="C80" s="138" t="s">
        <v>16</v>
      </c>
      <c r="D80" s="153">
        <v>146</v>
      </c>
      <c r="E80" s="153">
        <v>146</v>
      </c>
      <c r="F80" s="153">
        <v>145</v>
      </c>
      <c r="G80" s="153">
        <v>142</v>
      </c>
      <c r="H80" s="281">
        <v>140.1</v>
      </c>
      <c r="I80" s="281">
        <v>140</v>
      </c>
      <c r="J80" s="98">
        <f>J84+J85</f>
        <v>78349</v>
      </c>
      <c r="K80" s="98">
        <f t="shared" ref="K80:L80" si="35">K84+K85</f>
        <v>80510.179999999993</v>
      </c>
      <c r="L80" s="98">
        <f t="shared" si="35"/>
        <v>80381.78</v>
      </c>
      <c r="M80" s="154">
        <f>P80+S80+V80</f>
        <v>50558.21</v>
      </c>
      <c r="N80" s="154">
        <f t="shared" ref="N80:O80" si="36">Q80+T80+W80</f>
        <v>50114.8</v>
      </c>
      <c r="O80" s="154">
        <f t="shared" si="36"/>
        <v>50114.8</v>
      </c>
      <c r="P80" s="155">
        <f>P84+P85</f>
        <v>50558.21</v>
      </c>
      <c r="Q80" s="155">
        <f>Q84+Q85</f>
        <v>50114.8</v>
      </c>
      <c r="R80" s="155">
        <f>R84+R85</f>
        <v>50114.8</v>
      </c>
      <c r="S80" s="156"/>
      <c r="T80" s="156">
        <v>0</v>
      </c>
      <c r="U80" s="156">
        <v>0</v>
      </c>
      <c r="V80" s="156"/>
      <c r="W80" s="157"/>
      <c r="X80" s="158"/>
    </row>
    <row r="81" spans="2:24" ht="20.25">
      <c r="B81" s="152" t="s">
        <v>21</v>
      </c>
      <c r="C81" s="138" t="s">
        <v>17</v>
      </c>
      <c r="D81" s="94"/>
      <c r="E81" s="94"/>
      <c r="F81" s="94"/>
      <c r="G81" s="94"/>
      <c r="H81" s="94"/>
      <c r="I81" s="94"/>
      <c r="J81" s="98"/>
      <c r="K81" s="98"/>
      <c r="L81" s="98"/>
      <c r="M81" s="154">
        <f t="shared" ref="M81:O82" si="37">P81+S81+V81</f>
        <v>0</v>
      </c>
      <c r="N81" s="154">
        <f t="shared" si="37"/>
        <v>0</v>
      </c>
      <c r="O81" s="154">
        <f t="shared" si="37"/>
        <v>0</v>
      </c>
      <c r="P81" s="155"/>
      <c r="Q81" s="155"/>
      <c r="R81" s="155"/>
      <c r="S81" s="156"/>
      <c r="T81" s="156"/>
      <c r="U81" s="156"/>
      <c r="V81" s="156"/>
      <c r="W81" s="157"/>
      <c r="X81" s="158"/>
    </row>
    <row r="82" spans="2:24" ht="20.25">
      <c r="B82" s="152" t="s">
        <v>22</v>
      </c>
      <c r="C82" s="138" t="s">
        <v>18</v>
      </c>
      <c r="D82" s="94"/>
      <c r="E82" s="94"/>
      <c r="F82" s="94"/>
      <c r="G82" s="94"/>
      <c r="H82" s="94"/>
      <c r="I82" s="94"/>
      <c r="J82" s="98"/>
      <c r="K82" s="98"/>
      <c r="L82" s="98"/>
      <c r="M82" s="154">
        <f t="shared" si="37"/>
        <v>0</v>
      </c>
      <c r="N82" s="154">
        <f t="shared" si="37"/>
        <v>0</v>
      </c>
      <c r="O82" s="154">
        <f t="shared" si="37"/>
        <v>0</v>
      </c>
      <c r="P82" s="155"/>
      <c r="Q82" s="155"/>
      <c r="R82" s="155"/>
      <c r="S82" s="156"/>
      <c r="T82" s="156"/>
      <c r="U82" s="156"/>
      <c r="V82" s="156"/>
      <c r="W82" s="157"/>
      <c r="X82" s="158"/>
    </row>
    <row r="83" spans="2:24" ht="38.25">
      <c r="B83" s="139" t="s">
        <v>2</v>
      </c>
      <c r="C83" s="140" t="s">
        <v>34</v>
      </c>
      <c r="D83" s="90">
        <f>D84+D85+D86</f>
        <v>146</v>
      </c>
      <c r="E83" s="90">
        <f t="shared" ref="E83:I83" si="38">E84+E85+E86</f>
        <v>146</v>
      </c>
      <c r="F83" s="90">
        <f t="shared" si="38"/>
        <v>145</v>
      </c>
      <c r="G83" s="90">
        <f t="shared" si="38"/>
        <v>142</v>
      </c>
      <c r="H83" s="90">
        <f t="shared" si="38"/>
        <v>140.1</v>
      </c>
      <c r="I83" s="90">
        <f t="shared" si="38"/>
        <v>140</v>
      </c>
      <c r="J83" s="159">
        <f t="shared" ref="J83:R83" si="39">J84+J85+J86+J87+J88</f>
        <v>78349</v>
      </c>
      <c r="K83" s="159">
        <f t="shared" si="39"/>
        <v>80510.179999999993</v>
      </c>
      <c r="L83" s="159">
        <f>L84+L85+L86+L87+L88</f>
        <v>80381.78</v>
      </c>
      <c r="M83" s="159">
        <f t="shared" si="39"/>
        <v>50558.21</v>
      </c>
      <c r="N83" s="159">
        <f t="shared" si="39"/>
        <v>50114.8</v>
      </c>
      <c r="O83" s="159">
        <f>O84+O85+O86+O87+O88</f>
        <v>50114.8</v>
      </c>
      <c r="P83" s="159">
        <f t="shared" si="39"/>
        <v>50558.21</v>
      </c>
      <c r="Q83" s="159">
        <f t="shared" si="39"/>
        <v>50114.8</v>
      </c>
      <c r="R83" s="159">
        <f t="shared" si="39"/>
        <v>50114.8</v>
      </c>
      <c r="S83" s="160">
        <f t="shared" ref="S83:X83" si="40">S84+S85+S86+S87+S88</f>
        <v>0</v>
      </c>
      <c r="T83" s="160">
        <f t="shared" si="40"/>
        <v>0</v>
      </c>
      <c r="U83" s="160">
        <f t="shared" si="40"/>
        <v>0</v>
      </c>
      <c r="V83" s="160">
        <f t="shared" si="40"/>
        <v>0</v>
      </c>
      <c r="W83" s="160">
        <f t="shared" si="40"/>
        <v>0</v>
      </c>
      <c r="X83" s="161">
        <f t="shared" si="40"/>
        <v>0</v>
      </c>
    </row>
    <row r="84" spans="2:24" ht="25.5">
      <c r="B84" s="162" t="s">
        <v>20</v>
      </c>
      <c r="C84" s="138" t="s">
        <v>99</v>
      </c>
      <c r="D84" s="94">
        <v>63</v>
      </c>
      <c r="E84" s="94">
        <v>63</v>
      </c>
      <c r="F84" s="94">
        <v>62</v>
      </c>
      <c r="G84" s="94">
        <v>61</v>
      </c>
      <c r="H84" s="94">
        <v>62</v>
      </c>
      <c r="I84" s="94">
        <v>62</v>
      </c>
      <c r="J84" s="98">
        <v>36495.5</v>
      </c>
      <c r="K84" s="98">
        <v>37144.22</v>
      </c>
      <c r="L84" s="98">
        <v>37016.93</v>
      </c>
      <c r="M84" s="154">
        <f t="shared" ref="M84:O85" si="41">P84+S84</f>
        <v>23933.21</v>
      </c>
      <c r="N84" s="154">
        <f t="shared" si="41"/>
        <v>23723.25</v>
      </c>
      <c r="O84" s="154">
        <f t="shared" si="41"/>
        <v>23723.25</v>
      </c>
      <c r="P84" s="163">
        <v>23933.21</v>
      </c>
      <c r="Q84" s="163">
        <v>23723.25</v>
      </c>
      <c r="R84" s="163">
        <v>23723.25</v>
      </c>
      <c r="S84" s="156"/>
      <c r="T84" s="156">
        <v>0</v>
      </c>
      <c r="U84" s="156">
        <v>0</v>
      </c>
      <c r="V84" s="156"/>
      <c r="W84" s="157"/>
      <c r="X84" s="158"/>
    </row>
    <row r="85" spans="2:24" ht="25.5">
      <c r="B85" s="162" t="s">
        <v>21</v>
      </c>
      <c r="C85" s="138" t="s">
        <v>100</v>
      </c>
      <c r="D85" s="94">
        <v>83</v>
      </c>
      <c r="E85" s="94">
        <v>83</v>
      </c>
      <c r="F85" s="94">
        <v>83</v>
      </c>
      <c r="G85" s="94">
        <v>81</v>
      </c>
      <c r="H85" s="94">
        <v>78.099999999999994</v>
      </c>
      <c r="I85" s="94">
        <v>78</v>
      </c>
      <c r="J85" s="98">
        <v>41853.5</v>
      </c>
      <c r="K85" s="98">
        <v>43365.96</v>
      </c>
      <c r="L85" s="98">
        <v>43364.85</v>
      </c>
      <c r="M85" s="154">
        <f t="shared" si="41"/>
        <v>26625</v>
      </c>
      <c r="N85" s="154">
        <f t="shared" si="41"/>
        <v>26391.55</v>
      </c>
      <c r="O85" s="154">
        <f t="shared" si="41"/>
        <v>26391.55</v>
      </c>
      <c r="P85" s="163">
        <v>26625</v>
      </c>
      <c r="Q85" s="163">
        <v>26391.55</v>
      </c>
      <c r="R85" s="163">
        <v>26391.55</v>
      </c>
      <c r="S85" s="156"/>
      <c r="T85" s="156">
        <v>0</v>
      </c>
      <c r="U85" s="156">
        <v>0</v>
      </c>
      <c r="V85" s="156"/>
      <c r="W85" s="157"/>
      <c r="X85" s="158"/>
    </row>
    <row r="86" spans="2:24" ht="20.25">
      <c r="B86" s="162" t="s">
        <v>22</v>
      </c>
      <c r="C86" s="138" t="s">
        <v>35</v>
      </c>
      <c r="D86" s="94"/>
      <c r="E86" s="94"/>
      <c r="F86" s="94"/>
      <c r="G86" s="94"/>
      <c r="H86" s="94"/>
      <c r="I86" s="94"/>
      <c r="J86" s="95"/>
      <c r="K86" s="95"/>
      <c r="L86" s="95"/>
      <c r="M86" s="154">
        <f t="shared" ref="M86:O88" si="42">P86+S86+V86</f>
        <v>0</v>
      </c>
      <c r="N86" s="154">
        <f t="shared" si="42"/>
        <v>0</v>
      </c>
      <c r="O86" s="154">
        <f t="shared" si="42"/>
        <v>0</v>
      </c>
      <c r="P86" s="164"/>
      <c r="Q86" s="164"/>
      <c r="R86" s="164"/>
      <c r="S86" s="156"/>
      <c r="T86" s="156"/>
      <c r="U86" s="156"/>
      <c r="V86" s="156"/>
      <c r="W86" s="157"/>
      <c r="X86" s="158"/>
    </row>
    <row r="87" spans="2:24" ht="20.25">
      <c r="B87" s="162" t="s">
        <v>23</v>
      </c>
      <c r="C87" s="138"/>
      <c r="D87" s="94"/>
      <c r="E87" s="94"/>
      <c r="F87" s="94"/>
      <c r="G87" s="94"/>
      <c r="H87" s="94"/>
      <c r="I87" s="94"/>
      <c r="J87" s="95"/>
      <c r="K87" s="95"/>
      <c r="L87" s="95"/>
      <c r="M87" s="154">
        <f t="shared" si="42"/>
        <v>0</v>
      </c>
      <c r="N87" s="154">
        <f t="shared" si="42"/>
        <v>0</v>
      </c>
      <c r="O87" s="154">
        <f t="shared" si="42"/>
        <v>0</v>
      </c>
      <c r="P87" s="164"/>
      <c r="Q87" s="164"/>
      <c r="R87" s="164"/>
      <c r="S87" s="156"/>
      <c r="T87" s="156"/>
      <c r="U87" s="156"/>
      <c r="V87" s="156"/>
      <c r="W87" s="157"/>
      <c r="X87" s="158"/>
    </row>
    <row r="88" spans="2:24" ht="21" thickBot="1">
      <c r="B88" s="165" t="s">
        <v>24</v>
      </c>
      <c r="C88" s="166"/>
      <c r="D88" s="103"/>
      <c r="E88" s="103"/>
      <c r="F88" s="103"/>
      <c r="G88" s="103"/>
      <c r="H88" s="103"/>
      <c r="I88" s="103"/>
      <c r="J88" s="167"/>
      <c r="K88" s="167"/>
      <c r="L88" s="167"/>
      <c r="M88" s="167">
        <f t="shared" si="42"/>
        <v>0</v>
      </c>
      <c r="N88" s="167">
        <f t="shared" si="42"/>
        <v>0</v>
      </c>
      <c r="O88" s="167">
        <f t="shared" si="42"/>
        <v>0</v>
      </c>
      <c r="P88" s="168"/>
      <c r="Q88" s="168"/>
      <c r="R88" s="168"/>
      <c r="S88" s="169"/>
      <c r="T88" s="169"/>
      <c r="U88" s="169"/>
      <c r="V88" s="169"/>
      <c r="W88" s="170"/>
      <c r="X88" s="171"/>
    </row>
  </sheetData>
  <mergeCells count="58">
    <mergeCell ref="L14:U14"/>
    <mergeCell ref="B17:X17"/>
    <mergeCell ref="P19:X19"/>
    <mergeCell ref="F19:G20"/>
    <mergeCell ref="M19:O20"/>
    <mergeCell ref="B19:B21"/>
    <mergeCell ref="C19:C21"/>
    <mergeCell ref="D19:E20"/>
    <mergeCell ref="H19:I20"/>
    <mergeCell ref="H47:I48"/>
    <mergeCell ref="R2:X2"/>
    <mergeCell ref="R4:X4"/>
    <mergeCell ref="R5:X5"/>
    <mergeCell ref="R6:X6"/>
    <mergeCell ref="P20:R20"/>
    <mergeCell ref="S20:U20"/>
    <mergeCell ref="V20:X20"/>
    <mergeCell ref="R7:X7"/>
    <mergeCell ref="R8:X8"/>
    <mergeCell ref="J19:L20"/>
    <mergeCell ref="B11:X11"/>
    <mergeCell ref="B12:X12"/>
    <mergeCell ref="B13:X13"/>
    <mergeCell ref="B15:X15"/>
    <mergeCell ref="B16:X16"/>
    <mergeCell ref="J47:L48"/>
    <mergeCell ref="M47:O48"/>
    <mergeCell ref="P47:X47"/>
    <mergeCell ref="P48:R48"/>
    <mergeCell ref="S48:U48"/>
    <mergeCell ref="V48:X48"/>
    <mergeCell ref="H75:I76"/>
    <mergeCell ref="J75:L76"/>
    <mergeCell ref="J62:L63"/>
    <mergeCell ref="M62:O63"/>
    <mergeCell ref="P62:X62"/>
    <mergeCell ref="P63:R63"/>
    <mergeCell ref="S63:U63"/>
    <mergeCell ref="V63:X63"/>
    <mergeCell ref="M75:O76"/>
    <mergeCell ref="P75:X75"/>
    <mergeCell ref="P76:R76"/>
    <mergeCell ref="S76:U76"/>
    <mergeCell ref="V76:X76"/>
    <mergeCell ref="H62:I63"/>
    <mergeCell ref="A36:C43"/>
    <mergeCell ref="B75:B77"/>
    <mergeCell ref="C75:C77"/>
    <mergeCell ref="D75:E76"/>
    <mergeCell ref="F75:G76"/>
    <mergeCell ref="B62:B64"/>
    <mergeCell ref="C62:C64"/>
    <mergeCell ref="D62:E63"/>
    <mergeCell ref="F62:G63"/>
    <mergeCell ref="B47:B49"/>
    <mergeCell ref="C47:C49"/>
    <mergeCell ref="D47:E48"/>
    <mergeCell ref="F47:G48"/>
  </mergeCells>
  <phoneticPr fontId="2" type="noConversion"/>
  <pageMargins left="0.19685039370078741" right="0.19685039370078741" top="0.94488188976377963" bottom="0.39370078740157483" header="0.98425196850393704" footer="0.51181102362204722"/>
  <pageSetup paperSize="9" scale="38" orientation="landscape" r:id="rId1"/>
  <headerFooter alignWithMargins="0"/>
  <rowBreaks count="1" manualBreakCount="1">
    <brk id="34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H30"/>
  <sheetViews>
    <sheetView topLeftCell="A6" workbookViewId="0">
      <selection activeCell="B8" sqref="B8:H30"/>
    </sheetView>
  </sheetViews>
  <sheetFormatPr defaultRowHeight="12.75"/>
  <cols>
    <col min="2" max="2" width="18.5703125" customWidth="1"/>
    <col min="3" max="3" width="16.42578125" customWidth="1"/>
    <col min="4" max="4" width="11.28515625" customWidth="1"/>
    <col min="5" max="5" width="15.42578125" customWidth="1"/>
    <col min="7" max="7" width="15.5703125" customWidth="1"/>
    <col min="8" max="8" width="18.7109375" customWidth="1"/>
  </cols>
  <sheetData>
    <row r="1" spans="2:8">
      <c r="H1" t="s">
        <v>68</v>
      </c>
    </row>
    <row r="2" spans="2:8">
      <c r="H2" s="2" t="s">
        <v>75</v>
      </c>
    </row>
    <row r="3" spans="2:8">
      <c r="H3" s="2" t="s">
        <v>76</v>
      </c>
    </row>
    <row r="4" spans="2:8">
      <c r="H4" s="2" t="s">
        <v>79</v>
      </c>
    </row>
    <row r="5" spans="2:8">
      <c r="H5" s="2" t="s">
        <v>77</v>
      </c>
    </row>
    <row r="6" spans="2:8">
      <c r="H6" s="2" t="s">
        <v>78</v>
      </c>
    </row>
    <row r="7" spans="2:8">
      <c r="H7" s="2"/>
    </row>
    <row r="8" spans="2:8" ht="18.75">
      <c r="B8" s="915" t="s">
        <v>60</v>
      </c>
      <c r="C8" s="915"/>
      <c r="D8" s="915"/>
      <c r="E8" s="915"/>
      <c r="F8" s="915"/>
      <c r="G8" s="915"/>
      <c r="H8" s="915"/>
    </row>
    <row r="9" spans="2:8" ht="18.75">
      <c r="B9" s="915" t="s">
        <v>61</v>
      </c>
      <c r="C9" s="915"/>
      <c r="D9" s="915"/>
      <c r="E9" s="915"/>
      <c r="F9" s="915"/>
      <c r="G9" s="915"/>
      <c r="H9" s="915"/>
    </row>
    <row r="10" spans="2:8" ht="18.75">
      <c r="B10" s="915" t="s">
        <v>62</v>
      </c>
      <c r="C10" s="915"/>
      <c r="D10" s="915"/>
      <c r="E10" s="915"/>
      <c r="F10" s="915"/>
      <c r="G10" s="915"/>
      <c r="H10" s="915"/>
    </row>
    <row r="12" spans="2:8" ht="68.25" customHeight="1">
      <c r="B12" s="3" t="s">
        <v>30</v>
      </c>
      <c r="C12" s="916" t="s">
        <v>69</v>
      </c>
      <c r="D12" s="917"/>
      <c r="E12" s="918"/>
      <c r="F12" s="916" t="s">
        <v>63</v>
      </c>
      <c r="G12" s="917"/>
      <c r="H12" s="918"/>
    </row>
    <row r="13" spans="2:8" ht="15">
      <c r="B13" s="4">
        <v>1</v>
      </c>
      <c r="C13" s="923">
        <v>2</v>
      </c>
      <c r="D13" s="924"/>
      <c r="E13" s="925"/>
      <c r="F13" s="923">
        <v>3</v>
      </c>
      <c r="G13" s="924"/>
      <c r="H13" s="925"/>
    </row>
    <row r="14" spans="2:8" ht="31.5">
      <c r="B14" s="5" t="s">
        <v>70</v>
      </c>
      <c r="C14" s="920"/>
      <c r="D14" s="921"/>
      <c r="E14" s="922"/>
      <c r="F14" s="926"/>
      <c r="G14" s="927"/>
      <c r="H14" s="928"/>
    </row>
    <row r="15" spans="2:8" ht="15.75">
      <c r="B15" s="6"/>
      <c r="C15" s="6"/>
      <c r="D15" s="6"/>
      <c r="E15" s="6"/>
      <c r="F15" s="919"/>
      <c r="G15" s="919"/>
      <c r="H15" s="7"/>
    </row>
    <row r="16" spans="2:8" ht="15.75">
      <c r="B16" s="6"/>
      <c r="C16" s="6"/>
      <c r="D16" s="6"/>
      <c r="E16" s="6"/>
      <c r="F16" s="6"/>
      <c r="G16" s="6"/>
      <c r="H16" s="6"/>
    </row>
    <row r="17" spans="2:8" ht="18.75">
      <c r="B17" s="914" t="s">
        <v>64</v>
      </c>
      <c r="C17" s="914"/>
      <c r="D17" s="914"/>
      <c r="E17" s="914"/>
      <c r="F17" s="914"/>
      <c r="G17" s="914"/>
      <c r="H17" s="914"/>
    </row>
    <row r="18" spans="2:8" ht="18.75">
      <c r="B18" s="914" t="s">
        <v>65</v>
      </c>
      <c r="C18" s="914"/>
      <c r="D18" s="914"/>
      <c r="E18" s="914"/>
      <c r="F18" s="914"/>
      <c r="G18" s="914"/>
      <c r="H18" s="914"/>
    </row>
    <row r="19" spans="2:8" ht="18.75">
      <c r="B19" s="915" t="s">
        <v>66</v>
      </c>
      <c r="C19" s="915"/>
      <c r="D19" s="915"/>
      <c r="E19" s="915"/>
      <c r="F19" s="915"/>
      <c r="G19" s="915"/>
      <c r="H19" s="915"/>
    </row>
    <row r="20" spans="2:8" ht="15.75">
      <c r="B20" s="8"/>
      <c r="C20" s="8"/>
      <c r="D20" s="8"/>
      <c r="E20" s="8"/>
      <c r="F20" s="8"/>
      <c r="G20" s="8"/>
      <c r="H20" s="8"/>
    </row>
    <row r="21" spans="2:8" ht="79.5" customHeight="1">
      <c r="B21" s="916" t="s">
        <v>73</v>
      </c>
      <c r="C21" s="918"/>
      <c r="D21" s="929" t="s">
        <v>71</v>
      </c>
      <c r="E21" s="929"/>
      <c r="F21" s="929"/>
      <c r="G21" s="929" t="s">
        <v>72</v>
      </c>
      <c r="H21" s="929"/>
    </row>
    <row r="22" spans="2:8" ht="15">
      <c r="B22" s="930">
        <v>1</v>
      </c>
      <c r="C22" s="931"/>
      <c r="D22" s="930">
        <v>2</v>
      </c>
      <c r="E22" s="932"/>
      <c r="F22" s="931"/>
      <c r="G22" s="930">
        <v>3</v>
      </c>
      <c r="H22" s="931"/>
    </row>
    <row r="23" spans="2:8" ht="18.75">
      <c r="B23" s="933"/>
      <c r="C23" s="934"/>
      <c r="D23" s="935"/>
      <c r="E23" s="935"/>
      <c r="F23" s="935"/>
      <c r="G23" s="936"/>
      <c r="H23" s="936"/>
    </row>
    <row r="24" spans="2:8" ht="18.75">
      <c r="B24" s="933"/>
      <c r="C24" s="934"/>
      <c r="D24" s="935"/>
      <c r="E24" s="935"/>
      <c r="F24" s="935"/>
      <c r="G24" s="936"/>
      <c r="H24" s="936"/>
    </row>
    <row r="25" spans="2:8" ht="18.75">
      <c r="B25" s="933"/>
      <c r="C25" s="934"/>
      <c r="D25" s="935"/>
      <c r="E25" s="935"/>
      <c r="F25" s="935"/>
      <c r="G25" s="936"/>
      <c r="H25" s="936"/>
    </row>
    <row r="26" spans="2:8" ht="18.75">
      <c r="B26" s="933"/>
      <c r="C26" s="934"/>
      <c r="D26" s="935"/>
      <c r="E26" s="935"/>
      <c r="F26" s="935"/>
      <c r="G26" s="936"/>
      <c r="H26" s="936"/>
    </row>
    <row r="27" spans="2:8" ht="18.75">
      <c r="B27" s="933"/>
      <c r="C27" s="934"/>
      <c r="D27" s="935"/>
      <c r="E27" s="935"/>
      <c r="F27" s="935"/>
      <c r="G27" s="936"/>
      <c r="H27" s="936"/>
    </row>
    <row r="28" spans="2:8" ht="18.75">
      <c r="B28" s="933"/>
      <c r="C28" s="934"/>
      <c r="D28" s="935"/>
      <c r="E28" s="935"/>
      <c r="F28" s="935"/>
      <c r="G28" s="936"/>
      <c r="H28" s="936"/>
    </row>
    <row r="29" spans="2:8" ht="18.75">
      <c r="B29" s="937" t="s">
        <v>67</v>
      </c>
      <c r="C29" s="938"/>
      <c r="D29" s="935"/>
      <c r="E29" s="935"/>
      <c r="F29" s="935"/>
      <c r="G29" s="936"/>
      <c r="H29" s="936"/>
    </row>
    <row r="30" spans="2:8" ht="15.75">
      <c r="B30" s="8"/>
      <c r="C30" s="8"/>
      <c r="D30" s="8"/>
      <c r="E30" s="8"/>
      <c r="F30" s="8"/>
      <c r="G30" s="8"/>
      <c r="H30" s="8"/>
    </row>
  </sheetData>
  <mergeCells count="40">
    <mergeCell ref="B29:C29"/>
    <mergeCell ref="D29:F29"/>
    <mergeCell ref="G29:H29"/>
    <mergeCell ref="B27:C27"/>
    <mergeCell ref="D27:F2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B19:H19"/>
    <mergeCell ref="B21:C21"/>
    <mergeCell ref="D21:F21"/>
    <mergeCell ref="G21:H21"/>
    <mergeCell ref="B22:C22"/>
    <mergeCell ref="D22:F22"/>
    <mergeCell ref="G22:H22"/>
    <mergeCell ref="B18:H18"/>
    <mergeCell ref="B8:H8"/>
    <mergeCell ref="B9:H9"/>
    <mergeCell ref="B10:H10"/>
    <mergeCell ref="C12:E12"/>
    <mergeCell ref="F12:H12"/>
    <mergeCell ref="F15:G15"/>
    <mergeCell ref="B17:H17"/>
    <mergeCell ref="C14:E14"/>
    <mergeCell ref="C13:E13"/>
    <mergeCell ref="F13:H13"/>
    <mergeCell ref="F14:H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1"/>
  <sheetViews>
    <sheetView workbookViewId="0">
      <selection activeCell="N7" sqref="M7:N7"/>
    </sheetView>
  </sheetViews>
  <sheetFormatPr defaultRowHeight="12.75"/>
  <cols>
    <col min="4" max="4" width="11.28515625" bestFit="1" customWidth="1"/>
    <col min="7" max="7" width="15.42578125" bestFit="1" customWidth="1"/>
    <col min="10" max="10" width="18.28515625" customWidth="1"/>
  </cols>
  <sheetData>
    <row r="2" spans="2:10" ht="13.5" thickBot="1">
      <c r="D2" t="s">
        <v>106</v>
      </c>
    </row>
    <row r="3" spans="2:10">
      <c r="C3" s="939" t="s">
        <v>37</v>
      </c>
      <c r="D3" s="940"/>
      <c r="E3" s="939" t="s">
        <v>50</v>
      </c>
      <c r="F3" s="940"/>
      <c r="G3" s="943"/>
    </row>
    <row r="4" spans="2:10">
      <c r="C4" s="941"/>
      <c r="D4" s="942"/>
      <c r="E4" s="944"/>
      <c r="F4" s="945"/>
      <c r="G4" s="946"/>
    </row>
    <row r="5" spans="2:10" ht="102.75" thickBot="1">
      <c r="C5" s="11" t="s">
        <v>47</v>
      </c>
      <c r="D5" s="11" t="s">
        <v>14</v>
      </c>
      <c r="E5" s="11" t="s">
        <v>48</v>
      </c>
      <c r="F5" s="11" t="s">
        <v>19</v>
      </c>
      <c r="G5" s="11" t="s">
        <v>31</v>
      </c>
      <c r="J5" s="14" t="s">
        <v>107</v>
      </c>
    </row>
    <row r="6" spans="2:10" ht="13.5" thickBot="1">
      <c r="C6" s="1">
        <v>7</v>
      </c>
      <c r="D6" s="1">
        <v>8</v>
      </c>
      <c r="E6" s="1">
        <v>9</v>
      </c>
      <c r="F6" s="1">
        <v>10</v>
      </c>
      <c r="G6" s="1">
        <v>11</v>
      </c>
    </row>
    <row r="7" spans="2:10" ht="15.75">
      <c r="B7">
        <v>2</v>
      </c>
      <c r="C7" s="12">
        <f t="shared" ref="C7:F7" si="0">SUM(C8:C10)</f>
        <v>0</v>
      </c>
      <c r="D7" s="12">
        <f>'образование+молодежка'!I19</f>
        <v>8692.83</v>
      </c>
      <c r="E7" s="12">
        <f t="shared" si="0"/>
        <v>0</v>
      </c>
      <c r="F7" s="12">
        <f t="shared" si="0"/>
        <v>0</v>
      </c>
      <c r="G7" s="12">
        <f>'образование+молодежка'!L19</f>
        <v>4960205.1399999987</v>
      </c>
      <c r="H7" s="12"/>
      <c r="I7" s="12"/>
      <c r="J7" s="12">
        <f>'образование+молодежка'!O19</f>
        <v>2678101.79</v>
      </c>
    </row>
    <row r="8" spans="2:10" ht="15.75">
      <c r="B8">
        <v>3</v>
      </c>
      <c r="C8" s="13"/>
      <c r="D8" s="12" t="e">
        <f>культура!#REF!</f>
        <v>#REF!</v>
      </c>
      <c r="E8" s="12"/>
      <c r="F8" s="12"/>
      <c r="G8" s="12" t="e">
        <f>культура!#REF!</f>
        <v>#REF!</v>
      </c>
      <c r="H8" s="12"/>
      <c r="I8" s="12"/>
      <c r="J8" s="12" t="e">
        <f>культура!#REF!</f>
        <v>#REF!</v>
      </c>
    </row>
    <row r="9" spans="2:10" ht="15.75">
      <c r="B9">
        <v>4</v>
      </c>
      <c r="C9" s="13"/>
      <c r="D9" s="12">
        <f>'физ-ра'!I19</f>
        <v>317</v>
      </c>
      <c r="E9" s="12"/>
      <c r="F9" s="12"/>
      <c r="G9" s="12">
        <f>'физ-ра'!L19</f>
        <v>191779.46999999997</v>
      </c>
      <c r="H9" s="12"/>
      <c r="I9" s="12"/>
      <c r="J9" s="12">
        <f>'физ-ра'!O19</f>
        <v>103537.43</v>
      </c>
    </row>
    <row r="10" spans="2:10" ht="15.75">
      <c r="B10">
        <v>5</v>
      </c>
      <c r="C10" s="13"/>
      <c r="D10" s="12">
        <f>прочие..!I23</f>
        <v>486.5</v>
      </c>
      <c r="E10" s="12"/>
      <c r="F10" s="12"/>
      <c r="G10" s="12">
        <f>прочие..!L23</f>
        <v>413048.88</v>
      </c>
      <c r="H10" s="12"/>
      <c r="I10" s="12"/>
      <c r="J10" s="12">
        <f>прочие..!O23</f>
        <v>174658.41</v>
      </c>
    </row>
    <row r="11" spans="2:10" ht="15.75">
      <c r="D11" s="10" t="e">
        <f>SUM(D7:D10)</f>
        <v>#REF!</v>
      </c>
      <c r="E11" s="10">
        <f t="shared" ref="E11:G11" si="1">SUM(E7:E10)</f>
        <v>0</v>
      </c>
      <c r="F11" s="10">
        <f t="shared" si="1"/>
        <v>0</v>
      </c>
      <c r="G11" s="10" t="e">
        <f t="shared" si="1"/>
        <v>#REF!</v>
      </c>
      <c r="H11" s="10"/>
      <c r="I11" s="10"/>
      <c r="J11" s="10" t="e">
        <f t="shared" ref="J11" si="2">SUM(J7:J10)</f>
        <v>#REF!</v>
      </c>
    </row>
  </sheetData>
  <mergeCells count="2">
    <mergeCell ref="C3:D4"/>
    <mergeCell ref="E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органы управления </vt:lpstr>
      <vt:lpstr>без 609</vt:lpstr>
      <vt:lpstr>образование+молодежка</vt:lpstr>
      <vt:lpstr>культура</vt:lpstr>
      <vt:lpstr>физ-ра</vt:lpstr>
      <vt:lpstr>прочие..</vt:lpstr>
      <vt:lpstr>свод приложение 6</vt:lpstr>
      <vt:lpstr>Лист1</vt:lpstr>
      <vt:lpstr>'образование+молодежка'!Заголовки_для_печати</vt:lpstr>
      <vt:lpstr>'без 609'!Область_печати</vt:lpstr>
      <vt:lpstr>культура!Область_печати</vt:lpstr>
      <vt:lpstr>'образование+молодежка'!Область_печати</vt:lpstr>
      <vt:lpstr>'органы управления '!Область_печати</vt:lpstr>
      <vt:lpstr>прочие..!Область_печати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T.Harchenko</cp:lastModifiedBy>
  <cp:lastPrinted>2021-03-15T15:16:43Z</cp:lastPrinted>
  <dcterms:created xsi:type="dcterms:W3CDTF">2010-03-14T16:25:27Z</dcterms:created>
  <dcterms:modified xsi:type="dcterms:W3CDTF">2021-04-20T10:06:47Z</dcterms:modified>
</cp:coreProperties>
</file>